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papathanopoulou\Desktop\ΑΝΑΜΟΡΦΩΜ ΠΙΝΑΚΕΣ-ΤΜΗΜΑΤΑΡΧΕΣ-ΚΡΙΣΕΙΣ 2023_30-4-2025\"/>
    </mc:Choice>
  </mc:AlternateContent>
  <xr:revisionPtr revIDLastSave="0" documentId="13_ncr:1_{207FD8C3-3351-4D9C-88C8-B34E6D38392F}" xr6:coauthVersionLast="36" xr6:coauthVersionMax="47" xr10:uidLastSave="{00000000-0000-0000-0000-000000000000}"/>
  <bookViews>
    <workbookView xWindow="0" yWindow="0" windowWidth="28800" windowHeight="11025" activeTab="1" xr2:uid="{00000000-000D-0000-FFFF-FFFF00000000}"/>
  </bookViews>
  <sheets>
    <sheet name="ΤΕΑΤΖΠ &amp; ΣΤ" sheetId="5" r:id="rId1"/>
    <sheet name="ΤΕΑΤΦΠ &amp; ΥΑΕΤ" sheetId="6" r:id="rId2"/>
    <sheet name="ΤΕΠΚ" sheetId="7" r:id="rId3"/>
    <sheet name="ΤΔ&amp;ΤΥ" sheetId="8" r:id="rId4"/>
  </sheets>
  <calcPr calcId="179021"/>
</workbook>
</file>

<file path=xl/calcChain.xml><?xml version="1.0" encoding="utf-8"?>
<calcChain xmlns="http://schemas.openxmlformats.org/spreadsheetml/2006/main">
  <c r="R13" i="7" l="1"/>
  <c r="AE13" i="7"/>
  <c r="Z13" i="7"/>
  <c r="P13" i="7"/>
  <c r="AF9" i="7"/>
  <c r="AE9" i="7"/>
  <c r="AD9" i="7"/>
  <c r="AB9" i="7"/>
  <c r="T9" i="7"/>
  <c r="R9" i="7"/>
  <c r="P9" i="7"/>
  <c r="AF9" i="6"/>
  <c r="AG9" i="6" s="1"/>
  <c r="AE9" i="6"/>
  <c r="AD9" i="6"/>
  <c r="AB9" i="6"/>
  <c r="T9" i="6"/>
  <c r="R9" i="6"/>
  <c r="P9" i="6"/>
  <c r="AG9" i="7" l="1"/>
  <c r="AE12" i="6"/>
  <c r="R12" i="6"/>
  <c r="AF12" i="6" s="1"/>
  <c r="AG12" i="6" l="1"/>
  <c r="AF10" i="5"/>
  <c r="AE10" i="5"/>
  <c r="AG9" i="5"/>
  <c r="AF9" i="5"/>
  <c r="AE9" i="5"/>
  <c r="AD9" i="5"/>
  <c r="AB9" i="5"/>
  <c r="W9" i="5"/>
  <c r="R9" i="5"/>
  <c r="P9" i="5"/>
  <c r="AF10" i="6"/>
  <c r="AE10" i="6"/>
  <c r="R10" i="6"/>
  <c r="AF13" i="7"/>
  <c r="AE14" i="7"/>
  <c r="R14" i="7"/>
  <c r="AF14" i="7" s="1"/>
  <c r="AF12" i="7"/>
  <c r="AE12" i="7"/>
  <c r="AF11" i="7"/>
  <c r="AE11" i="7"/>
  <c r="AG11" i="7" s="1"/>
  <c r="AD11" i="7"/>
  <c r="AB11" i="7"/>
  <c r="W11" i="7"/>
  <c r="R11" i="7"/>
  <c r="P11" i="7"/>
  <c r="AF10" i="7"/>
  <c r="AE10" i="7"/>
  <c r="AG12" i="7" l="1"/>
  <c r="AG13" i="7"/>
  <c r="AG10" i="5"/>
  <c r="AG10" i="7"/>
  <c r="AG10" i="6"/>
  <c r="AG14" i="7"/>
  <c r="AE12" i="5"/>
  <c r="R12" i="5"/>
  <c r="AF12" i="5" s="1"/>
  <c r="AE11" i="5"/>
  <c r="R11" i="5"/>
  <c r="AF11" i="5" s="1"/>
  <c r="AG11" i="5" s="1"/>
  <c r="AE14" i="6"/>
  <c r="R14" i="6"/>
  <c r="AF14" i="6" s="1"/>
  <c r="AE13" i="6"/>
  <c r="R13" i="6"/>
  <c r="AF13" i="6" s="1"/>
  <c r="AE11" i="6"/>
  <c r="R11" i="6"/>
  <c r="AF11" i="6" s="1"/>
  <c r="AG11" i="6" s="1"/>
  <c r="AE15" i="7"/>
  <c r="R15" i="7"/>
  <c r="AF15" i="7" s="1"/>
  <c r="AE9" i="8"/>
  <c r="R9" i="8"/>
  <c r="AF9" i="8" s="1"/>
  <c r="AG12" i="5" l="1"/>
  <c r="AG13" i="6"/>
  <c r="AG9" i="8"/>
  <c r="AG14" i="6"/>
  <c r="AG15" i="7"/>
</calcChain>
</file>

<file path=xl/sharedStrings.xml><?xml version="1.0" encoding="utf-8"?>
<sst xmlns="http://schemas.openxmlformats.org/spreadsheetml/2006/main" count="252" uniqueCount="70">
  <si>
    <t>Ονοματεπώνυμο</t>
  </si>
  <si>
    <t>Εργασιακή Σχέση</t>
  </si>
  <si>
    <t>Κατηγ.
Εκπ/σης</t>
  </si>
  <si>
    <t>Κλάδος</t>
  </si>
  <si>
    <t>Ειδικότητα</t>
  </si>
  <si>
    <t>ΜΟΝΙΜΟΣ</t>
  </si>
  <si>
    <t>Π.Ε.</t>
  </si>
  <si>
    <t>ΠΕ ΧΗΜΙΚΩΝ</t>
  </si>
  <si>
    <t>ΙΔΑΧ</t>
  </si>
  <si>
    <t>ΑΝΔΡΟΥΛΑΚΗΣ ΕΜΜΑΝΟΥΗΛ</t>
  </si>
  <si>
    <t>ΠΕ ΓΕΩΤΕΧΝΙΚΩΝ</t>
  </si>
  <si>
    <t>ΠΕ ΚΤΗΝΙΑΤΡΩΝ</t>
  </si>
  <si>
    <t>ΠΕ ΔΙΟΙΚΗΤΙΚΟΥ ΟΙΚΟΝΟΜΙΚΟΥ</t>
  </si>
  <si>
    <t>ΒΑΡΙΤΑΚΗ ΕΛΕΑΝΝΑ</t>
  </si>
  <si>
    <t>ΠΕ ΓΕΩΠΟΝΩΝ</t>
  </si>
  <si>
    <t>ΓΕΩΜΗΛΑ ΑΡΙΣΤΕΑ</t>
  </si>
  <si>
    <t>ΓΙΑΝΝΟΥΚΟΣ ΚΩΝΣΤΑΝΤΙΝΟΣ</t>
  </si>
  <si>
    <t>ΚΑΡΙΩΤΟΓΛΟΥ ΔΗΜΗΤΡΙΟΣ</t>
  </si>
  <si>
    <t>ΝΤΑΝΟΣ ΝΙΚΟΛΑΟΣ</t>
  </si>
  <si>
    <t>ΠΑΠΑΔΗΜΗΤΡΙΟΥ ΔΗΜΗΤΡΑ</t>
  </si>
  <si>
    <t>ΠΑΣΑΔΑΙΟΣ ΚΩΝΣΤΑΝΤΙΝΟΣ</t>
  </si>
  <si>
    <t>ΠΕΤΡΑΚΗ ΧΡΥΣΗ</t>
  </si>
  <si>
    <t>ΣΩΤΗΡΙΟΥ ΚΟΝΔΥΛΙΑ</t>
  </si>
  <si>
    <t>ΤΖΟΥΜΑΝΙΚΑ ΦΩΤΕΙΝΗ</t>
  </si>
  <si>
    <t>ΦΛΩΡΟΣ ΜΙΧΑΗΛ</t>
  </si>
  <si>
    <t>Σύνολο μορίων ομάδων κριτηρίων Α+Β</t>
  </si>
  <si>
    <t>ΟΜΑΔΑ ΚΡΙΤΗΡΙΩΝ Α</t>
  </si>
  <si>
    <t>ΟΜΑΔΑ ΚΡΙΤΗΡΙΩΝ Β</t>
  </si>
  <si>
    <t>ΣΥΝΟΛΑ</t>
  </si>
  <si>
    <t>ΠΡΟΚΗΡΥΞΗ πλήρωσης θέσεων ευθύνης επιπέδου Τμήματος του ΕΦΕΤ 13055/08-12-2023, ΑΔΑ 6ΝΞΝΟΡ9Τ-ΕΚΘ</t>
  </si>
  <si>
    <t>ΥΠΗΡΕΣΙΑΚΟ ΣΥΜΒΟΥΛΙΟ Ε.Φ.Ε.Τ.</t>
  </si>
  <si>
    <t xml:space="preserve">ΤΟΥ ΕΝΙΑΙΟΥ ΦΟΡΕΑ ΕΛΕΓΧΟΥ ΤΡΟΦΙΜΩΝ </t>
  </si>
  <si>
    <t xml:space="preserve">ΠΡΟΣΩΡΙΝΟΣ ΠΙΝΑΚΑΣ ΦΘΙΝΟΥΣΑΣ ΚΑΤΑΤΑΞΗΣ ΓΙΑ ΤΗΝ ΕΠΙΛΟΓΗ ΠΡΟΪΣΤΑΜΕΝΟΥ ΤΟΥ ΤΜΗΜΑΤΟΣ </t>
  </si>
  <si>
    <t xml:space="preserve">ΜΗΝΕΣ  ΩΣ Δ/ΝΤΗΣ ΚΑΤΟΠΙΝ ΑΝΑΘΕΣΗΣ ΚΑΘΗΚΟΝΤΩΝ </t>
  </si>
  <si>
    <t xml:space="preserve">ΜΗΝΕΣ  ΩΣ Δ/ΝΤΗΣ ΚΑΤΟΠΙΝ ΚΡΙΣΗΣ </t>
  </si>
  <si>
    <t xml:space="preserve">ΜΗΝΕΣ  ΣΕ ΘΕΣΗ ΕΥΘΥΝΗΣ ΠΕΡΑΝ ΤΩΝ 120 ΜΗΝΩΝ </t>
  </si>
  <si>
    <t>ΜΗΝΕΣ  ΩΣ ΤΜΗΜΑΤΑΡΧΗΣ  ΚΑΤΟΠΙΝ ΑΝΑΘΕΣΗΣ ΚΑΘΗΚΟΝΤΩΝ  ΩΣ 120 ΜΗΝΕΣ (ΛΑΜΒΑΝΟΜΕΝΟΥ ΥΠΟΨΗ ΚΑΙ ΤΟΥ ΧΡΟΝΟΥ ΑΣΚΗΣΗΣ ΚΑΘΗΚΟΝΤΩΝ ΩΣ Δ/ΝΤΗΣ)</t>
  </si>
  <si>
    <t>ΜΗΝΕΣ  ΩΣ ΤΜΗΜΑΤΑΡΧΗΣ  ΚΑΤΟΠΙΝ  ΚΡΙΣΗΣ ΩΣ 120 ΜΗΝΕΣ (ΛΑΜΒΑΝΟΜΕΝΟΥ ΥΠΟΨΗ ΚΑΙ ΤΟΥ ΧΡΟΝΟΥ ΑΣΚΗΣΗΣ ΚΑΘΗΚΟΝΤΩΝ ΩΣ Δ/ΝΤΗΣ)</t>
  </si>
  <si>
    <t>α/α</t>
  </si>
  <si>
    <t>Σύνολο μορίων ομάδας κριτηρίων Α (τυπικά προσόντα) * 33%</t>
  </si>
  <si>
    <t>Σύνολο μορίων ομάδας κριτηρίων Β (εργασιακή εμπειρία) * 33%</t>
  </si>
  <si>
    <t>ΔΙΟΙΚΗΤΙΚΗΣ &amp; ΤΕΧΝΙΚΗΣ ΥΠΟΣΤΗΡΙΞΗΣ ΠΔΑ</t>
  </si>
  <si>
    <t>ΕΛΕΓΧΩΝ ΑΣΦΑΛΕΙΑΣ ΤΡΟΦΙΜΩΝ ΦΥΤΙΚΗΣ ΠΡΟΕΛΕΥΣΗΣ, ΛΟΙΠΩΝ ΤΡΟΦΙΜΩΝ, ΥΛΙΚΩΝ &amp; ΑΝΤΙΚΕΙΜΕΝΩΝ ΣΕ ΕΠΑΦΗ ΜΕ ΤΡΟΦΙΜΑ ΤΗΣ ΠΔΑ</t>
  </si>
  <si>
    <t>ΕΛΕΓΧΩΝ ΓΙΑ ΤΗΝ ΠΡΟΣΤΑΣΙΑ ΤΩΝ ΚΑΤΑΝΑΛΩΤΩΝ ΤΗΣ ΠΔΑ</t>
  </si>
  <si>
    <t>ΕΛΕΓΧΩΝ ΑΣΦΑΛΕΙΑΣ ΤΡΟΦΙΜΩΝ ΖΩΙΚΗΣ ΠΡΟΕΛΕΥΣΗΣ &amp; ΣΥΝΘΕΤΩΝ ΤΡΟΦΙΜΩΝ ΤΗΣ ΠΔΑ</t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</si>
  <si>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Βασικός
Τίτλος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</si>
  <si>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Δεύτερος
Τίτλος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</si>
  <si>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   1o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</si>
  <si>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2o
Διδακτορικό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</si>
  <si>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1o
Μεταπτυχιακό  ή Intergrated Master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</si>
  <si>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2ο
Μεταπτυχιακό ή Intergrated Master 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</si>
  <si>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Σχολή
ΕΣΔΔ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</si>
  <si>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Γνώση Ξένων
Γλωσσών </t>
    </r>
  </si>
  <si>
    <r>
      <rPr>
        <b/>
        <sz val="12"/>
        <color rgb="FF0070C0"/>
        <rFont val="Calibri"/>
        <family val="2"/>
        <charset val="161"/>
        <scheme val="minor"/>
      </rPr>
      <t xml:space="preserve"> ΜΟΡΙΑ</t>
    </r>
    <r>
      <rPr>
        <b/>
        <sz val="12"/>
        <rFont val="Calibri"/>
        <family val="2"/>
        <charset val="161"/>
        <scheme val="minor"/>
      </rPr>
      <t xml:space="preserve"> Πιστοποιημένη
Επιμόρφωση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</si>
  <si>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(Δημόσιο)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</si>
  <si>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Χρ. Υπηρ.
(Ιδ. Τομέα) </t>
    </r>
  </si>
  <si>
    <r>
      <rPr>
        <b/>
        <sz val="12"/>
        <color rgb="FF0070C0"/>
        <rFont val="Calibri"/>
        <family val="2"/>
        <charset val="161"/>
        <scheme val="minor"/>
      </rPr>
      <t>ΜΟΡΙΑ</t>
    </r>
    <r>
      <rPr>
        <b/>
        <sz val="12"/>
        <rFont val="Calibri"/>
        <family val="2"/>
        <charset val="161"/>
        <scheme val="minor"/>
      </rPr>
      <t xml:space="preserve">    Χρ. Υπηρ.
(Θέση Ευθύνης) 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</si>
  <si>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</t>
    </r>
    <r>
      <rPr>
        <b/>
        <sz val="12"/>
        <rFont val="Calibri"/>
        <family val="2"/>
        <charset val="161"/>
      </rPr>
      <t>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</si>
  <si>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</t>
    </r>
    <r>
      <rPr>
        <b/>
        <sz val="12"/>
        <rFont val="Calibri"/>
        <family val="2"/>
        <charset val="161"/>
      </rPr>
      <t xml:space="preserve">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</si>
  <si>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</t>
    </r>
    <r>
      <rPr>
        <b/>
        <sz val="12"/>
        <rFont val="Calibri"/>
        <family val="2"/>
        <charset val="161"/>
      </rPr>
      <t xml:space="preserve">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</si>
  <si>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</t>
    </r>
    <r>
      <rPr>
        <b/>
        <sz val="12"/>
        <rFont val="Calibri"/>
        <family val="2"/>
        <charset val="161"/>
      </rPr>
      <t>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</si>
  <si>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</t>
    </r>
    <r>
      <rPr>
        <b/>
        <sz val="12"/>
        <rFont val="Calibri"/>
        <family val="2"/>
        <charset val="161"/>
      </rPr>
      <t xml:space="preserve">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</si>
  <si>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</t>
    </r>
    <r>
      <rPr>
        <b/>
        <sz val="12"/>
        <rFont val="Calibri"/>
        <family val="2"/>
        <charset val="161"/>
      </rPr>
      <t xml:space="preserve"> ΚΑΤΟΠΙΝ ΚΡΙΣΗΣ       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</si>
  <si>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ΜΗΝΩΝ ΥΠΗΡΕΤΗΣΗΣ ΣΕ ΘΕΣΗ ΕΥΘΥΝΗΣ &gt; 120 ΜΗΝΩΝ   (ΜΗΝΕΣ x 1,5)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</si>
  <si>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≥ ΑΠO ΤΟ 50% ΤΗΣ ΘΗΤΕΙΑΣ ΣΕ ΘΕΣΗ ΕΥΘΥΝΗΣ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</si>
  <si>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ΚΑΤΟΠΙΝ ΑΝΑΘΕΣΗΣ ΚΑΘΗΚΟΝΤΩΝ ΜΕ ΘΗΤΕΙΑ &lt; ΑΠΟ ΤΟ 50% ΤΗΣ ΘΗΤΕΙΑΣ ΣΕ ΘΕΣΗ ΕΥΘΥΝΗΣ ΚΑΤΟΠΙΝ ΚΡΙΣΗΣ  (ΜΗΝΕΣ x 4 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</si>
  <si>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Δ/ΝΤΗΣ  ΚΑΤΟΠΙΝ ΚΡΙΣΗΣ  (ΜΗΝΕΣ x 4)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</si>
  <si>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 ≥ ΑΠΟ ΤΟ 50% ΤΗΣ ΘΗΤΕΙΑΣ ΣΕ ΘΕΣΗ ΕΥΘΥΝΗΣ ΚΑΤΟΠΙΝ ΚΡΙΣΗΣ  (ΜΗΝΕΣ x 3)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</si>
  <si>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ΚΑΤΟΠΙΝ ΑΝΑΘΕΣΗΣ ΚΑΘΗΚΟΝΤΩΝ ΜΕ ΘΗΤΕΙΑ&lt; ΑΠΟ ΤΟ 50% ΤΗΣ ΘΗΤΕΙΑΣ ΣΕ ΘΕΣΗ ΕΥΘΥΝΗΣ ΚΑΤΟΠΙΝ ΚΡΙΣΗΣ   (ΜΗΝΕΣ x 3x 0,85)</t>
    </r>
  </si>
  <si>
    <r>
      <rPr>
        <b/>
        <sz val="12"/>
        <color theme="8" tint="-0.249977111117893"/>
        <rFont val="Calibri"/>
        <family val="2"/>
        <charset val="161"/>
        <scheme val="minor"/>
      </rPr>
      <t>ΜΟΡΙΟΔΟΤΗΣΗ</t>
    </r>
    <r>
      <rPr>
        <b/>
        <sz val="12"/>
        <rFont val="Calibri"/>
        <family val="2"/>
        <charset val="161"/>
        <scheme val="minor"/>
      </rPr>
      <t xml:space="preserve"> ΩΣ ΤΜΗΜΑΤΑΡΧΗΣ  ΚΑΤΟΠΙΝ ΚΡΙΣΗΣ         (ΜΗΝΕΣ x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</si>
</sst>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2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12"/>
      <name val="Calibri"/>
      <family val="2"/>
      <charset val="161"/>
      <scheme val="minor"/>
    </font>
    <font>
      <sz val="12"/>
      <name val="Arial"/>
      <family val="2"/>
      <charset val="161"/>
    </font>
    <font>
      <b/>
      <sz val="12"/>
      <name val="Calibri"/>
      <family val="2"/>
      <charset val="161"/>
    </font>
    <font>
      <sz val="12"/>
      <color rgb="FF000000"/>
      <name val="Calibri"/>
      <family val="2"/>
      <charset val="161"/>
      <scheme val="minor"/>
    </font>
    <font>
      <b/>
      <sz val="13"/>
      <name val="Calibri"/>
      <family val="2"/>
      <charset val="161"/>
      <scheme val="minor"/>
    </font>
    <font>
      <b/>
      <i/>
      <sz val="12"/>
      <name val="Calibri"/>
      <family val="2"/>
      <charset val="161"/>
      <scheme val="minor"/>
    </font>
    <font>
      <b/>
      <sz val="12"/>
      <color rgb="FF0070C0"/>
      <name val="Calibri"/>
      <family val="2"/>
      <charset val="161"/>
      <scheme val="minor"/>
    </font>
    <font>
      <b/>
      <sz val="12"/>
      <color theme="8" tint="-0.249977111117893"/>
      <name val="Calibri"/>
      <family val="2"/>
      <charset val="161"/>
      <scheme val="minor"/>
    </font>
    <font>
      <b/>
      <i/>
      <sz val="12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0" fontId="7" fillId="2" borderId="13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4" fontId="3" fillId="0" borderId="13" xfId="0" applyNumberFormat="1" applyFont="1" applyBorder="1" applyAlignment="1">
      <alignment horizontal="right" vertical="top"/>
    </xf>
    <xf numFmtId="4" fontId="3" fillId="0" borderId="17" xfId="0" applyNumberFormat="1" applyFont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0" fontId="1" fillId="0" borderId="9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top"/>
    </xf>
    <xf numFmtId="4" fontId="1" fillId="2" borderId="13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" fontId="1" fillId="2" borderId="18" xfId="0" applyNumberFormat="1" applyFont="1" applyFill="1" applyBorder="1" applyAlignment="1">
      <alignment horizontal="right" vertical="top"/>
    </xf>
    <xf numFmtId="4" fontId="3" fillId="0" borderId="15" xfId="0" applyNumberFormat="1" applyFont="1" applyBorder="1" applyAlignment="1">
      <alignment horizontal="right" vertical="top"/>
    </xf>
    <xf numFmtId="4" fontId="3" fillId="3" borderId="1" xfId="0" applyNumberFormat="1" applyFont="1" applyFill="1" applyBorder="1" applyAlignment="1">
      <alignment horizontal="right" vertical="top"/>
    </xf>
    <xf numFmtId="4" fontId="3" fillId="3" borderId="17" xfId="0" applyNumberFormat="1" applyFont="1" applyFill="1" applyBorder="1" applyAlignment="1">
      <alignment horizontal="right" vertical="top"/>
    </xf>
    <xf numFmtId="0" fontId="4" fillId="0" borderId="0" xfId="0" applyFont="1" applyAlignment="1">
      <alignment horizontal="left"/>
    </xf>
    <xf numFmtId="0" fontId="4" fillId="0" borderId="14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4" fontId="3" fillId="3" borderId="15" xfId="0" applyNumberFormat="1" applyFont="1" applyFill="1" applyBorder="1" applyAlignment="1">
      <alignment horizontal="right" vertical="top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11" fillId="2" borderId="6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CEE30-B51F-44D4-82CE-FB11D0514578}">
  <dimension ref="A1:AG12"/>
  <sheetViews>
    <sheetView view="pageBreakPreview" topLeftCell="A8" zoomScaleNormal="100" zoomScaleSheetLayoutView="100" workbookViewId="0">
      <selection activeCell="B14" sqref="B14"/>
    </sheetView>
  </sheetViews>
  <sheetFormatPr defaultRowHeight="15.75" x14ac:dyDescent="0.25"/>
  <cols>
    <col min="1" max="1" width="9.140625" style="1"/>
    <col min="2" max="2" width="22.28515625" style="1" customWidth="1"/>
    <col min="3" max="3" width="15.42578125" style="1" customWidth="1"/>
    <col min="4" max="4" width="9.140625" style="1"/>
    <col min="5" max="5" width="17.42578125" style="1" customWidth="1"/>
    <col min="6" max="6" width="17" style="1" customWidth="1"/>
    <col min="7" max="18" width="9.140625" style="1"/>
    <col min="19" max="19" width="25.5703125" style="1" customWidth="1"/>
    <col min="20" max="20" width="29.7109375" style="1" customWidth="1"/>
    <col min="21" max="21" width="26.140625" style="1" customWidth="1"/>
    <col min="22" max="22" width="17.85546875" style="1" customWidth="1"/>
    <col min="23" max="23" width="24.42578125" style="1" customWidth="1"/>
    <col min="24" max="24" width="22.7109375" style="1" customWidth="1"/>
    <col min="25" max="25" width="19.140625" style="1" customWidth="1"/>
    <col min="26" max="26" width="20.42578125" style="1" customWidth="1"/>
    <col min="27" max="27" width="23" style="1" customWidth="1"/>
    <col min="28" max="28" width="19.28515625" style="1" customWidth="1"/>
    <col min="29" max="29" width="20.5703125" style="1" customWidth="1"/>
    <col min="30" max="30" width="18" style="1" customWidth="1"/>
    <col min="31" max="31" width="25.140625" style="1" customWidth="1"/>
    <col min="32" max="33" width="26.140625" style="1" customWidth="1"/>
    <col min="34" max="16384" width="9.140625" style="1"/>
  </cols>
  <sheetData>
    <row r="1" spans="1:33" x14ac:dyDescent="0.25">
      <c r="A1" s="61" t="s">
        <v>30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3"/>
    </row>
    <row r="2" spans="1:33" x14ac:dyDescent="0.25">
      <c r="A2" s="64" t="s">
        <v>32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6"/>
    </row>
    <row r="3" spans="1:33" x14ac:dyDescent="0.25">
      <c r="A3" s="67" t="s">
        <v>44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9"/>
    </row>
    <row r="4" spans="1:33" x14ac:dyDescent="0.25">
      <c r="A4" s="64" t="s">
        <v>31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6"/>
    </row>
    <row r="5" spans="1:33" ht="16.5" thickBot="1" x14ac:dyDescent="0.3">
      <c r="A5" s="70" t="s">
        <v>29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</row>
    <row r="6" spans="1:33" ht="16.5" customHeight="1" thickBot="1" x14ac:dyDescent="0.3">
      <c r="A6" s="2"/>
      <c r="B6" s="32"/>
      <c r="C6" s="32"/>
      <c r="D6" s="32"/>
      <c r="E6" s="32"/>
      <c r="F6" s="32"/>
      <c r="G6" s="56" t="s">
        <v>26</v>
      </c>
      <c r="H6" s="57"/>
      <c r="I6" s="57"/>
      <c r="J6" s="57"/>
      <c r="K6" s="57"/>
      <c r="L6" s="57"/>
      <c r="M6" s="57"/>
      <c r="N6" s="57"/>
      <c r="O6" s="58"/>
      <c r="P6" s="59" t="s">
        <v>27</v>
      </c>
      <c r="Q6" s="60"/>
      <c r="R6" s="60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40"/>
      <c r="AE6" s="35"/>
      <c r="AF6" s="35"/>
      <c r="AG6" s="36"/>
    </row>
    <row r="7" spans="1:33" ht="16.5" customHeight="1" x14ac:dyDescent="0.25">
      <c r="A7" s="2"/>
      <c r="B7" s="32"/>
      <c r="C7" s="32"/>
      <c r="D7" s="32"/>
      <c r="E7" s="32"/>
      <c r="F7" s="32"/>
      <c r="G7" s="28"/>
      <c r="H7" s="33"/>
      <c r="I7" s="33"/>
      <c r="J7" s="33"/>
      <c r="K7" s="33"/>
      <c r="L7" s="33"/>
      <c r="M7" s="33"/>
      <c r="N7" s="33"/>
      <c r="O7" s="34"/>
      <c r="P7" s="20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2"/>
      <c r="AE7" s="37"/>
      <c r="AF7" s="37"/>
      <c r="AG7" s="38"/>
    </row>
    <row r="8" spans="1:33" s="13" customFormat="1" ht="255" customHeight="1" x14ac:dyDescent="0.2">
      <c r="A8" s="9" t="s">
        <v>38</v>
      </c>
      <c r="B8" s="43" t="s">
        <v>0</v>
      </c>
      <c r="C8" s="43" t="s">
        <v>1</v>
      </c>
      <c r="D8" s="43" t="s">
        <v>2</v>
      </c>
      <c r="E8" s="43" t="s">
        <v>3</v>
      </c>
      <c r="F8" s="44" t="s">
        <v>4</v>
      </c>
      <c r="G8" s="9" t="s">
        <v>45</v>
      </c>
      <c r="H8" s="9" t="s">
        <v>46</v>
      </c>
      <c r="I8" s="9" t="s">
        <v>47</v>
      </c>
      <c r="J8" s="9" t="s">
        <v>48</v>
      </c>
      <c r="K8" s="9" t="s">
        <v>49</v>
      </c>
      <c r="L8" s="9" t="s">
        <v>50</v>
      </c>
      <c r="M8" s="9" t="s">
        <v>51</v>
      </c>
      <c r="N8" s="9" t="s">
        <v>52</v>
      </c>
      <c r="O8" s="9" t="s">
        <v>53</v>
      </c>
      <c r="P8" s="9" t="s">
        <v>54</v>
      </c>
      <c r="Q8" s="9" t="s">
        <v>55</v>
      </c>
      <c r="R8" s="9" t="s">
        <v>56</v>
      </c>
      <c r="S8" s="12" t="s">
        <v>33</v>
      </c>
      <c r="T8" s="47" t="s">
        <v>57</v>
      </c>
      <c r="U8" s="47" t="s">
        <v>58</v>
      </c>
      <c r="V8" s="12" t="s">
        <v>34</v>
      </c>
      <c r="W8" s="47" t="s">
        <v>59</v>
      </c>
      <c r="X8" s="12" t="s">
        <v>36</v>
      </c>
      <c r="Y8" s="47" t="s">
        <v>60</v>
      </c>
      <c r="Z8" s="47" t="s">
        <v>61</v>
      </c>
      <c r="AA8" s="12" t="s">
        <v>37</v>
      </c>
      <c r="AB8" s="47" t="s">
        <v>62</v>
      </c>
      <c r="AC8" s="12" t="s">
        <v>35</v>
      </c>
      <c r="AD8" s="47" t="s">
        <v>63</v>
      </c>
      <c r="AE8" s="29" t="s">
        <v>39</v>
      </c>
      <c r="AF8" s="29" t="s">
        <v>40</v>
      </c>
      <c r="AG8" s="19" t="s">
        <v>25</v>
      </c>
    </row>
    <row r="9" spans="1:33" ht="54" customHeight="1" x14ac:dyDescent="0.25">
      <c r="A9" s="14">
        <v>1</v>
      </c>
      <c r="B9" s="15" t="s">
        <v>9</v>
      </c>
      <c r="C9" s="15" t="s">
        <v>5</v>
      </c>
      <c r="D9" s="16" t="s">
        <v>6</v>
      </c>
      <c r="E9" s="15" t="s">
        <v>10</v>
      </c>
      <c r="F9" s="17" t="s">
        <v>11</v>
      </c>
      <c r="G9" s="21">
        <v>100</v>
      </c>
      <c r="H9" s="22">
        <v>0</v>
      </c>
      <c r="I9" s="22">
        <v>0</v>
      </c>
      <c r="J9" s="23">
        <v>0</v>
      </c>
      <c r="K9" s="22">
        <v>200</v>
      </c>
      <c r="L9" s="22">
        <v>0</v>
      </c>
      <c r="M9" s="22">
        <v>0</v>
      </c>
      <c r="N9" s="22">
        <v>30</v>
      </c>
      <c r="O9" s="24">
        <v>15</v>
      </c>
      <c r="P9" s="21">
        <f>85*1.5</f>
        <v>127.5</v>
      </c>
      <c r="Q9" s="22">
        <v>0</v>
      </c>
      <c r="R9" s="24">
        <f>52+321+139.5</f>
        <v>512.5</v>
      </c>
      <c r="S9" s="49">
        <v>0</v>
      </c>
      <c r="T9" s="22">
        <v>0</v>
      </c>
      <c r="U9" s="22">
        <v>0</v>
      </c>
      <c r="V9" s="50">
        <v>13</v>
      </c>
      <c r="W9" s="22">
        <f>13*4</f>
        <v>52</v>
      </c>
      <c r="X9" s="50">
        <v>0</v>
      </c>
      <c r="Y9" s="22">
        <v>0</v>
      </c>
      <c r="Z9" s="22">
        <v>0</v>
      </c>
      <c r="AA9" s="50">
        <v>107</v>
      </c>
      <c r="AB9" s="22">
        <f>107*3</f>
        <v>321</v>
      </c>
      <c r="AC9" s="50">
        <v>93</v>
      </c>
      <c r="AD9" s="22">
        <f>93*1.5</f>
        <v>139.5</v>
      </c>
      <c r="AE9" s="48">
        <f>(G9+H9+I9+J9+K9+L9+M9+N9+O9)*33%</f>
        <v>113.85000000000001</v>
      </c>
      <c r="AF9" s="30">
        <f>(127.5+512.5)*0.33</f>
        <v>211.20000000000002</v>
      </c>
      <c r="AG9" s="31">
        <f t="shared" ref="AG9:AG10" si="0">AE9+AF9</f>
        <v>325.05</v>
      </c>
    </row>
    <row r="10" spans="1:33" ht="52.5" customHeight="1" x14ac:dyDescent="0.25">
      <c r="A10" s="14">
        <v>2</v>
      </c>
      <c r="B10" s="15" t="s">
        <v>18</v>
      </c>
      <c r="C10" s="15" t="s">
        <v>5</v>
      </c>
      <c r="D10" s="16" t="s">
        <v>6</v>
      </c>
      <c r="E10" s="15" t="s">
        <v>10</v>
      </c>
      <c r="F10" s="17" t="s">
        <v>11</v>
      </c>
      <c r="G10" s="21">
        <v>100</v>
      </c>
      <c r="H10" s="22">
        <v>0</v>
      </c>
      <c r="I10" s="22">
        <v>0</v>
      </c>
      <c r="J10" s="23">
        <v>0</v>
      </c>
      <c r="K10" s="22">
        <v>200</v>
      </c>
      <c r="L10" s="22">
        <v>0</v>
      </c>
      <c r="M10" s="22">
        <v>0</v>
      </c>
      <c r="N10" s="22">
        <v>10</v>
      </c>
      <c r="O10" s="25">
        <v>20</v>
      </c>
      <c r="P10" s="21">
        <v>190.5</v>
      </c>
      <c r="Q10" s="22">
        <v>0</v>
      </c>
      <c r="R10" s="22">
        <v>399</v>
      </c>
      <c r="S10" s="22">
        <v>0</v>
      </c>
      <c r="T10" s="22">
        <v>0</v>
      </c>
      <c r="U10" s="22">
        <v>0</v>
      </c>
      <c r="V10" s="50">
        <v>0</v>
      </c>
      <c r="W10" s="22">
        <v>0</v>
      </c>
      <c r="X10" s="50">
        <v>0</v>
      </c>
      <c r="Y10" s="22">
        <v>0</v>
      </c>
      <c r="Z10" s="22">
        <v>0</v>
      </c>
      <c r="AA10" s="50">
        <v>120</v>
      </c>
      <c r="AB10" s="22">
        <v>360</v>
      </c>
      <c r="AC10" s="50">
        <v>26</v>
      </c>
      <c r="AD10" s="22">
        <v>39</v>
      </c>
      <c r="AE10" s="30">
        <f t="shared" ref="AE10" si="1">(G10+H10+I10+J10+K10+L10+M10+N10+O10)*33%</f>
        <v>108.9</v>
      </c>
      <c r="AF10" s="30">
        <f t="shared" ref="AF10" si="2">(P10+Q10+R10)*33%</f>
        <v>194.535</v>
      </c>
      <c r="AG10" s="31">
        <f t="shared" si="0"/>
        <v>303.435</v>
      </c>
    </row>
    <row r="11" spans="1:33" ht="57.75" customHeight="1" x14ac:dyDescent="0.25">
      <c r="A11" s="14">
        <v>3</v>
      </c>
      <c r="B11" s="15" t="s">
        <v>21</v>
      </c>
      <c r="C11" s="15" t="s">
        <v>5</v>
      </c>
      <c r="D11" s="16" t="s">
        <v>6</v>
      </c>
      <c r="E11" s="15" t="s">
        <v>10</v>
      </c>
      <c r="F11" s="17" t="s">
        <v>11</v>
      </c>
      <c r="G11" s="21">
        <v>100</v>
      </c>
      <c r="H11" s="22">
        <v>0</v>
      </c>
      <c r="I11" s="22">
        <v>0</v>
      </c>
      <c r="J11" s="23">
        <v>0</v>
      </c>
      <c r="K11" s="22">
        <v>200</v>
      </c>
      <c r="L11" s="22">
        <v>50</v>
      </c>
      <c r="M11" s="22">
        <v>0</v>
      </c>
      <c r="N11" s="22">
        <v>50</v>
      </c>
      <c r="O11" s="25">
        <v>5</v>
      </c>
      <c r="P11" s="21">
        <v>420</v>
      </c>
      <c r="Q11" s="22">
        <v>22</v>
      </c>
      <c r="R11" s="22">
        <f>T11+U11+W11+Y11+Z11+AB11+AD11</f>
        <v>0</v>
      </c>
      <c r="S11" s="22">
        <v>0</v>
      </c>
      <c r="T11" s="22">
        <v>0</v>
      </c>
      <c r="U11" s="22">
        <v>0</v>
      </c>
      <c r="V11" s="50">
        <v>0</v>
      </c>
      <c r="W11" s="22">
        <v>0</v>
      </c>
      <c r="X11" s="50">
        <v>0</v>
      </c>
      <c r="Y11" s="22">
        <v>0</v>
      </c>
      <c r="Z11" s="22">
        <v>0</v>
      </c>
      <c r="AA11" s="50">
        <v>0</v>
      </c>
      <c r="AB11" s="22">
        <v>0</v>
      </c>
      <c r="AC11" s="50">
        <v>0</v>
      </c>
      <c r="AD11" s="22">
        <v>0</v>
      </c>
      <c r="AE11" s="30">
        <f>(G11+H11+I11+J11+K11+L11+M11+N11+O11)*33%</f>
        <v>133.65</v>
      </c>
      <c r="AF11" s="30">
        <f>(P11+Q11+R11)*33%</f>
        <v>145.86000000000001</v>
      </c>
      <c r="AG11" s="31">
        <f>AE11+AF11</f>
        <v>279.51</v>
      </c>
    </row>
    <row r="12" spans="1:33" ht="62.25" customHeight="1" x14ac:dyDescent="0.25">
      <c r="A12" s="14">
        <v>4</v>
      </c>
      <c r="B12" s="15" t="s">
        <v>24</v>
      </c>
      <c r="C12" s="15" t="s">
        <v>5</v>
      </c>
      <c r="D12" s="16" t="s">
        <v>6</v>
      </c>
      <c r="E12" s="15" t="s">
        <v>10</v>
      </c>
      <c r="F12" s="17" t="s">
        <v>11</v>
      </c>
      <c r="G12" s="21">
        <v>100</v>
      </c>
      <c r="H12" s="22">
        <v>0</v>
      </c>
      <c r="I12" s="22">
        <v>0</v>
      </c>
      <c r="J12" s="23">
        <v>0</v>
      </c>
      <c r="K12" s="22">
        <v>200</v>
      </c>
      <c r="L12" s="22">
        <v>0</v>
      </c>
      <c r="M12" s="22">
        <v>0</v>
      </c>
      <c r="N12" s="22">
        <v>60</v>
      </c>
      <c r="O12" s="25">
        <v>15</v>
      </c>
      <c r="P12" s="21">
        <v>174</v>
      </c>
      <c r="Q12" s="22">
        <v>84</v>
      </c>
      <c r="R12" s="22">
        <f>T12+U12+W12+Y12+Z12+AB12+AD12</f>
        <v>35.700000000000003</v>
      </c>
      <c r="S12" s="22">
        <v>0</v>
      </c>
      <c r="T12" s="22">
        <v>0</v>
      </c>
      <c r="U12" s="22">
        <v>0</v>
      </c>
      <c r="V12" s="50">
        <v>0</v>
      </c>
      <c r="W12" s="22">
        <v>0</v>
      </c>
      <c r="X12" s="50">
        <v>14</v>
      </c>
      <c r="Y12" s="22">
        <v>0</v>
      </c>
      <c r="Z12" s="22">
        <v>35.700000000000003</v>
      </c>
      <c r="AA12" s="50">
        <v>0</v>
      </c>
      <c r="AB12" s="22">
        <v>0</v>
      </c>
      <c r="AC12" s="50">
        <v>0</v>
      </c>
      <c r="AD12" s="22">
        <v>0</v>
      </c>
      <c r="AE12" s="30">
        <f>(G12+H12+I12+J12+K12+L12+M12+N12+O12)*33%</f>
        <v>123.75</v>
      </c>
      <c r="AF12" s="30">
        <f>(P12+Q12+R12)*33%</f>
        <v>96.921000000000006</v>
      </c>
      <c r="AG12" s="31">
        <f>AE12+AF12</f>
        <v>220.67099999999999</v>
      </c>
    </row>
  </sheetData>
  <sortState ref="A9:AG12">
    <sortCondition descending="1" ref="AG9:AG12"/>
  </sortState>
  <mergeCells count="7">
    <mergeCell ref="G6:O6"/>
    <mergeCell ref="P6:R6"/>
    <mergeCell ref="A1:AG1"/>
    <mergeCell ref="A2:AG2"/>
    <mergeCell ref="A3:AG3"/>
    <mergeCell ref="A4:AG4"/>
    <mergeCell ref="A5:AG5"/>
  </mergeCells>
  <pageMargins left="0.25" right="0.25" top="0.75" bottom="0.75" header="0.3" footer="0.3"/>
  <pageSetup paperSize="8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88774-4C7E-4B58-8962-9678DF11500E}">
  <dimension ref="A1:CI14"/>
  <sheetViews>
    <sheetView tabSelected="1" view="pageBreakPreview" topLeftCell="S5" zoomScale="80" zoomScaleNormal="80" zoomScaleSheetLayoutView="80" workbookViewId="0">
      <selection activeCell="AG9" sqref="AG9"/>
    </sheetView>
  </sheetViews>
  <sheetFormatPr defaultRowHeight="15.75" x14ac:dyDescent="0.25"/>
  <cols>
    <col min="1" max="1" width="9.140625" style="1"/>
    <col min="2" max="2" width="18" style="1" customWidth="1"/>
    <col min="3" max="3" width="13.5703125" style="1" customWidth="1"/>
    <col min="4" max="4" width="9.140625" style="1"/>
    <col min="5" max="5" width="18.42578125" style="1" customWidth="1"/>
    <col min="6" max="6" width="13.7109375" style="1" customWidth="1"/>
    <col min="7" max="18" width="9.140625" style="1"/>
    <col min="19" max="19" width="21.5703125" style="1" customWidth="1"/>
    <col min="20" max="20" width="29.28515625" style="1" customWidth="1"/>
    <col min="21" max="21" width="23.42578125" style="1" customWidth="1"/>
    <col min="22" max="22" width="20.28515625" style="1" customWidth="1"/>
    <col min="23" max="23" width="18.5703125" style="1" customWidth="1"/>
    <col min="24" max="24" width="23.28515625" style="1" customWidth="1"/>
    <col min="25" max="25" width="22.42578125" style="1" customWidth="1"/>
    <col min="26" max="26" width="23.28515625" style="1" customWidth="1"/>
    <col min="27" max="27" width="20.85546875" style="1" customWidth="1"/>
    <col min="28" max="28" width="17.42578125" style="1" customWidth="1"/>
    <col min="29" max="29" width="19.5703125" style="1" customWidth="1"/>
    <col min="30" max="30" width="17.140625" style="1" customWidth="1"/>
    <col min="31" max="31" width="23.7109375" style="1" customWidth="1"/>
    <col min="32" max="32" width="18.85546875" style="1" customWidth="1"/>
    <col min="33" max="33" width="22.7109375" style="1" customWidth="1"/>
    <col min="34" max="16384" width="9.140625" style="1"/>
  </cols>
  <sheetData>
    <row r="1" spans="1:87" x14ac:dyDescent="0.25">
      <c r="A1" s="61" t="s">
        <v>30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3"/>
    </row>
    <row r="2" spans="1:87" x14ac:dyDescent="0.25">
      <c r="A2" s="64" t="s">
        <v>32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6"/>
    </row>
    <row r="3" spans="1:87" x14ac:dyDescent="0.25">
      <c r="A3" s="67" t="s">
        <v>42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9"/>
    </row>
    <row r="4" spans="1:87" x14ac:dyDescent="0.25">
      <c r="A4" s="64" t="s">
        <v>31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6"/>
    </row>
    <row r="5" spans="1:87" ht="16.5" thickBot="1" x14ac:dyDescent="0.3">
      <c r="A5" s="70" t="s">
        <v>29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</row>
    <row r="6" spans="1:87" ht="16.5" customHeight="1" thickBot="1" x14ac:dyDescent="0.3">
      <c r="A6" s="2"/>
      <c r="B6" s="32"/>
      <c r="C6" s="32"/>
      <c r="D6" s="32"/>
      <c r="E6" s="32"/>
      <c r="F6" s="32"/>
      <c r="G6" s="56" t="s">
        <v>26</v>
      </c>
      <c r="H6" s="57"/>
      <c r="I6" s="57"/>
      <c r="J6" s="57"/>
      <c r="K6" s="57"/>
      <c r="L6" s="57"/>
      <c r="M6" s="57"/>
      <c r="N6" s="57"/>
      <c r="O6" s="58"/>
      <c r="P6" s="59" t="s">
        <v>27</v>
      </c>
      <c r="Q6" s="60"/>
      <c r="R6" s="60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40"/>
      <c r="AE6" s="35"/>
      <c r="AF6" s="35"/>
      <c r="AG6" s="36"/>
    </row>
    <row r="7" spans="1:87" ht="16.5" customHeight="1" x14ac:dyDescent="0.25">
      <c r="A7" s="2"/>
      <c r="B7" s="32"/>
      <c r="C7" s="32"/>
      <c r="D7" s="32"/>
      <c r="E7" s="32"/>
      <c r="F7" s="32"/>
      <c r="G7" s="28"/>
      <c r="H7" s="33"/>
      <c r="I7" s="33"/>
      <c r="J7" s="33"/>
      <c r="K7" s="33"/>
      <c r="L7" s="33"/>
      <c r="M7" s="33"/>
      <c r="N7" s="33"/>
      <c r="O7" s="34"/>
      <c r="P7" s="20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2"/>
      <c r="AE7" s="37"/>
      <c r="AF7" s="37"/>
      <c r="AG7" s="38"/>
    </row>
    <row r="8" spans="1:87" s="13" customFormat="1" ht="264" customHeight="1" x14ac:dyDescent="0.2">
      <c r="A8" s="9" t="s">
        <v>38</v>
      </c>
      <c r="B8" s="43" t="s">
        <v>0</v>
      </c>
      <c r="C8" s="43" t="s">
        <v>1</v>
      </c>
      <c r="D8" s="43" t="s">
        <v>2</v>
      </c>
      <c r="E8" s="43" t="s">
        <v>3</v>
      </c>
      <c r="F8" s="44" t="s">
        <v>4</v>
      </c>
      <c r="G8" s="9" t="s">
        <v>45</v>
      </c>
      <c r="H8" s="9" t="s">
        <v>46</v>
      </c>
      <c r="I8" s="9" t="s">
        <v>47</v>
      </c>
      <c r="J8" s="9" t="s">
        <v>48</v>
      </c>
      <c r="K8" s="9" t="s">
        <v>49</v>
      </c>
      <c r="L8" s="9" t="s">
        <v>50</v>
      </c>
      <c r="M8" s="9" t="s">
        <v>51</v>
      </c>
      <c r="N8" s="9" t="s">
        <v>52</v>
      </c>
      <c r="O8" s="9" t="s">
        <v>53</v>
      </c>
      <c r="P8" s="9" t="s">
        <v>54</v>
      </c>
      <c r="Q8" s="9" t="s">
        <v>55</v>
      </c>
      <c r="R8" s="9" t="s">
        <v>56</v>
      </c>
      <c r="S8" s="12" t="s">
        <v>33</v>
      </c>
      <c r="T8" s="47" t="s">
        <v>64</v>
      </c>
      <c r="U8" s="47" t="s">
        <v>65</v>
      </c>
      <c r="V8" s="12" t="s">
        <v>34</v>
      </c>
      <c r="W8" s="47" t="s">
        <v>66</v>
      </c>
      <c r="X8" s="12" t="s">
        <v>36</v>
      </c>
      <c r="Y8" s="47" t="s">
        <v>67</v>
      </c>
      <c r="Z8" s="47" t="s">
        <v>68</v>
      </c>
      <c r="AA8" s="12" t="s">
        <v>37</v>
      </c>
      <c r="AB8" s="47" t="s">
        <v>69</v>
      </c>
      <c r="AC8" s="12" t="s">
        <v>35</v>
      </c>
      <c r="AD8" s="47" t="s">
        <v>63</v>
      </c>
      <c r="AE8" s="45" t="s">
        <v>39</v>
      </c>
      <c r="AF8" s="45" t="s">
        <v>40</v>
      </c>
      <c r="AG8" s="46" t="s">
        <v>25</v>
      </c>
    </row>
    <row r="9" spans="1:87" ht="60" customHeight="1" x14ac:dyDescent="0.25">
      <c r="A9" s="14">
        <v>1</v>
      </c>
      <c r="B9" s="15" t="s">
        <v>17</v>
      </c>
      <c r="C9" s="15" t="s">
        <v>5</v>
      </c>
      <c r="D9" s="16" t="s">
        <v>6</v>
      </c>
      <c r="E9" s="15" t="s">
        <v>10</v>
      </c>
      <c r="F9" s="17" t="s">
        <v>14</v>
      </c>
      <c r="G9" s="21">
        <v>100</v>
      </c>
      <c r="H9" s="22">
        <v>0</v>
      </c>
      <c r="I9" s="22">
        <v>350</v>
      </c>
      <c r="J9" s="23">
        <v>0</v>
      </c>
      <c r="K9" s="22">
        <v>150</v>
      </c>
      <c r="L9" s="22">
        <v>0</v>
      </c>
      <c r="M9" s="22">
        <v>0</v>
      </c>
      <c r="N9" s="22">
        <v>30</v>
      </c>
      <c r="O9" s="24">
        <v>0</v>
      </c>
      <c r="P9" s="21">
        <f>64*1.5</f>
        <v>96</v>
      </c>
      <c r="Q9" s="22">
        <v>0</v>
      </c>
      <c r="R9" s="25">
        <f>60+315+130.5</f>
        <v>505.5</v>
      </c>
      <c r="S9" s="51">
        <v>15</v>
      </c>
      <c r="T9" s="22">
        <f>15*4</f>
        <v>60</v>
      </c>
      <c r="U9" s="22">
        <v>0</v>
      </c>
      <c r="V9" s="50">
        <v>0</v>
      </c>
      <c r="W9" s="22">
        <v>0</v>
      </c>
      <c r="X9" s="50">
        <v>0</v>
      </c>
      <c r="Y9" s="22">
        <v>0</v>
      </c>
      <c r="Z9" s="22">
        <v>0</v>
      </c>
      <c r="AA9" s="50">
        <v>105</v>
      </c>
      <c r="AB9" s="22">
        <f>105*3</f>
        <v>315</v>
      </c>
      <c r="AC9" s="50">
        <v>87</v>
      </c>
      <c r="AD9" s="22">
        <f>87*1.5</f>
        <v>130.5</v>
      </c>
      <c r="AE9" s="48">
        <f>630*0.33</f>
        <v>207.9</v>
      </c>
      <c r="AF9" s="30">
        <f>(96+505.5)*0.33</f>
        <v>198.495</v>
      </c>
      <c r="AG9" s="31">
        <f t="shared" ref="AG9" si="0">AE9+AF9</f>
        <v>406.39499999999998</v>
      </c>
    </row>
    <row r="10" spans="1:87" s="18" customFormat="1" ht="69.75" customHeight="1" x14ac:dyDescent="0.25">
      <c r="A10" s="14">
        <v>2</v>
      </c>
      <c r="B10" s="15" t="s">
        <v>20</v>
      </c>
      <c r="C10" s="15" t="s">
        <v>5</v>
      </c>
      <c r="D10" s="16" t="s">
        <v>6</v>
      </c>
      <c r="E10" s="15" t="s">
        <v>10</v>
      </c>
      <c r="F10" s="17" t="s">
        <v>14</v>
      </c>
      <c r="G10" s="21">
        <v>100</v>
      </c>
      <c r="H10" s="22">
        <v>0</v>
      </c>
      <c r="I10" s="22">
        <v>0</v>
      </c>
      <c r="J10" s="23">
        <v>0</v>
      </c>
      <c r="K10" s="22">
        <v>200</v>
      </c>
      <c r="L10" s="22">
        <v>50</v>
      </c>
      <c r="M10" s="22">
        <v>0</v>
      </c>
      <c r="N10" s="22">
        <v>80</v>
      </c>
      <c r="O10" s="25">
        <v>15</v>
      </c>
      <c r="P10" s="21">
        <v>241.5</v>
      </c>
      <c r="Q10" s="22">
        <v>0</v>
      </c>
      <c r="R10" s="22">
        <f t="shared" ref="R10" si="1">T10+U10+W10+Y10+Z10+AB10+AD10</f>
        <v>370.5</v>
      </c>
      <c r="S10" s="50">
        <v>0</v>
      </c>
      <c r="T10" s="22">
        <v>0</v>
      </c>
      <c r="U10" s="22">
        <v>0</v>
      </c>
      <c r="V10" s="50">
        <v>0</v>
      </c>
      <c r="W10" s="22">
        <v>0</v>
      </c>
      <c r="X10" s="50">
        <v>0</v>
      </c>
      <c r="Y10" s="22">
        <v>0</v>
      </c>
      <c r="Z10" s="22">
        <v>0</v>
      </c>
      <c r="AA10" s="50">
        <v>120</v>
      </c>
      <c r="AB10" s="22">
        <v>360</v>
      </c>
      <c r="AC10" s="50">
        <v>7</v>
      </c>
      <c r="AD10" s="22">
        <v>10.5</v>
      </c>
      <c r="AE10" s="30">
        <f t="shared" ref="AE10" si="2">(G10+H10+I10+J10+K10+L10+M10+N10+O10)*33%</f>
        <v>146.85</v>
      </c>
      <c r="AF10" s="30">
        <f t="shared" ref="AF10" si="3">(P10+Q10+R10)*33%</f>
        <v>201.96</v>
      </c>
      <c r="AG10" s="31">
        <f t="shared" ref="AG10" si="4">AE10+AF10</f>
        <v>348.81</v>
      </c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</row>
    <row r="11" spans="1:87" ht="65.25" customHeight="1" x14ac:dyDescent="0.25">
      <c r="A11" s="14">
        <v>3</v>
      </c>
      <c r="B11" s="15" t="s">
        <v>19</v>
      </c>
      <c r="C11" s="15" t="s">
        <v>5</v>
      </c>
      <c r="D11" s="16" t="s">
        <v>6</v>
      </c>
      <c r="E11" s="15" t="s">
        <v>7</v>
      </c>
      <c r="F11" s="17" t="s">
        <v>7</v>
      </c>
      <c r="G11" s="21">
        <v>100</v>
      </c>
      <c r="H11" s="22">
        <v>30</v>
      </c>
      <c r="I11" s="22">
        <v>0</v>
      </c>
      <c r="J11" s="23">
        <v>0</v>
      </c>
      <c r="K11" s="22">
        <v>200</v>
      </c>
      <c r="L11" s="22">
        <v>50</v>
      </c>
      <c r="M11" s="22">
        <v>0</v>
      </c>
      <c r="N11" s="22">
        <v>60</v>
      </c>
      <c r="O11" s="25">
        <v>15</v>
      </c>
      <c r="P11" s="21">
        <v>208.5</v>
      </c>
      <c r="Q11" s="22">
        <v>25</v>
      </c>
      <c r="R11" s="22">
        <f t="shared" ref="R11:R14" si="5">T11+U11+W11+Y11+Z11+AB11+AD11</f>
        <v>239.7</v>
      </c>
      <c r="S11" s="50">
        <v>0</v>
      </c>
      <c r="T11" s="22">
        <v>0</v>
      </c>
      <c r="U11" s="22">
        <v>0</v>
      </c>
      <c r="V11" s="50">
        <v>0</v>
      </c>
      <c r="W11" s="22">
        <v>0</v>
      </c>
      <c r="X11" s="50">
        <v>94</v>
      </c>
      <c r="Y11" s="22">
        <v>0</v>
      </c>
      <c r="Z11" s="22">
        <v>239.7</v>
      </c>
      <c r="AA11" s="50">
        <v>0</v>
      </c>
      <c r="AB11" s="22">
        <v>0</v>
      </c>
      <c r="AC11" s="50">
        <v>0</v>
      </c>
      <c r="AD11" s="22">
        <v>0</v>
      </c>
      <c r="AE11" s="30">
        <f t="shared" ref="AE11:AE14" si="6">(G11+H11+I11+J11+K11+L11+M11+N11+O11)*33%</f>
        <v>150.15</v>
      </c>
      <c r="AF11" s="30">
        <f t="shared" ref="AF11:AF14" si="7">(P11+Q11+R11)*33%</f>
        <v>156.15600000000001</v>
      </c>
      <c r="AG11" s="31">
        <f t="shared" ref="AG11:AG14" si="8">AE11+AF11</f>
        <v>306.30600000000004</v>
      </c>
    </row>
    <row r="12" spans="1:87" ht="61.5" customHeight="1" x14ac:dyDescent="0.25">
      <c r="A12" s="14">
        <v>5</v>
      </c>
      <c r="B12" s="15" t="s">
        <v>13</v>
      </c>
      <c r="C12" s="15" t="s">
        <v>5</v>
      </c>
      <c r="D12" s="16" t="s">
        <v>6</v>
      </c>
      <c r="E12" s="15" t="s">
        <v>10</v>
      </c>
      <c r="F12" s="17" t="s">
        <v>14</v>
      </c>
      <c r="G12" s="21">
        <v>100</v>
      </c>
      <c r="H12" s="22">
        <v>0</v>
      </c>
      <c r="I12" s="22">
        <v>0</v>
      </c>
      <c r="J12" s="23">
        <v>0</v>
      </c>
      <c r="K12" s="22">
        <v>200</v>
      </c>
      <c r="L12" s="22">
        <v>50</v>
      </c>
      <c r="M12" s="22">
        <v>0</v>
      </c>
      <c r="N12" s="22">
        <v>90</v>
      </c>
      <c r="O12" s="25">
        <v>5</v>
      </c>
      <c r="P12" s="21">
        <v>384</v>
      </c>
      <c r="Q12" s="22">
        <v>60</v>
      </c>
      <c r="R12" s="22">
        <f>T12+U12+W12+Y12+Z12+AB12+AD12</f>
        <v>0</v>
      </c>
      <c r="S12" s="50">
        <v>0</v>
      </c>
      <c r="T12" s="22">
        <v>0</v>
      </c>
      <c r="U12" s="22">
        <v>0</v>
      </c>
      <c r="V12" s="50">
        <v>0</v>
      </c>
      <c r="W12" s="22">
        <v>0</v>
      </c>
      <c r="X12" s="50">
        <v>0</v>
      </c>
      <c r="Y12" s="22">
        <v>0</v>
      </c>
      <c r="Z12" s="22">
        <v>0</v>
      </c>
      <c r="AA12" s="50">
        <v>0</v>
      </c>
      <c r="AB12" s="22">
        <v>0</v>
      </c>
      <c r="AC12" s="50">
        <v>0</v>
      </c>
      <c r="AD12" s="22">
        <v>0</v>
      </c>
      <c r="AE12" s="30">
        <f>(G12+H12+I12+J12+K12+L12+M12+N12+O12)*33%</f>
        <v>146.85</v>
      </c>
      <c r="AF12" s="30">
        <f>(P12+Q12+R12)*33%</f>
        <v>146.52000000000001</v>
      </c>
      <c r="AG12" s="31">
        <f>AE12+AF12</f>
        <v>293.37</v>
      </c>
    </row>
    <row r="13" spans="1:87" ht="65.25" customHeight="1" x14ac:dyDescent="0.25">
      <c r="A13" s="14">
        <v>4</v>
      </c>
      <c r="B13" s="15" t="s">
        <v>22</v>
      </c>
      <c r="C13" s="15" t="s">
        <v>8</v>
      </c>
      <c r="D13" s="16" t="s">
        <v>6</v>
      </c>
      <c r="E13" s="15" t="s">
        <v>7</v>
      </c>
      <c r="F13" s="17" t="s">
        <v>7</v>
      </c>
      <c r="G13" s="21">
        <v>100</v>
      </c>
      <c r="H13" s="22">
        <v>0</v>
      </c>
      <c r="I13" s="22">
        <v>0</v>
      </c>
      <c r="J13" s="23">
        <v>0</v>
      </c>
      <c r="K13" s="22">
        <v>200</v>
      </c>
      <c r="L13" s="22">
        <v>0</v>
      </c>
      <c r="M13" s="22">
        <v>0</v>
      </c>
      <c r="N13" s="22">
        <v>60</v>
      </c>
      <c r="O13" s="25">
        <v>5</v>
      </c>
      <c r="P13" s="21">
        <v>225</v>
      </c>
      <c r="Q13" s="22">
        <v>0</v>
      </c>
      <c r="R13" s="22">
        <f>T13+U13+W13+Y13+Z13+AB13+AD13</f>
        <v>290.7</v>
      </c>
      <c r="S13" s="50">
        <v>0</v>
      </c>
      <c r="T13" s="22">
        <v>0</v>
      </c>
      <c r="U13" s="22">
        <v>0</v>
      </c>
      <c r="V13" s="50">
        <v>0</v>
      </c>
      <c r="W13" s="22">
        <v>0</v>
      </c>
      <c r="X13" s="50">
        <v>114</v>
      </c>
      <c r="Y13" s="22">
        <v>0</v>
      </c>
      <c r="Z13" s="22">
        <v>290.7</v>
      </c>
      <c r="AA13" s="50">
        <v>0</v>
      </c>
      <c r="AB13" s="22">
        <v>0</v>
      </c>
      <c r="AC13" s="50">
        <v>0</v>
      </c>
      <c r="AD13" s="22">
        <v>0</v>
      </c>
      <c r="AE13" s="30">
        <f>(G13+H13+I13+J13+K13+L13+M13+N13+O13)*33%</f>
        <v>120.45</v>
      </c>
      <c r="AF13" s="30">
        <f>(P13+Q13+R13)*33%</f>
        <v>170.18100000000001</v>
      </c>
      <c r="AG13" s="31">
        <f>AE13+AF13</f>
        <v>290.63100000000003</v>
      </c>
    </row>
    <row r="14" spans="1:87" ht="61.5" customHeight="1" x14ac:dyDescent="0.25">
      <c r="A14" s="14">
        <v>6</v>
      </c>
      <c r="B14" s="15" t="s">
        <v>24</v>
      </c>
      <c r="C14" s="15" t="s">
        <v>5</v>
      </c>
      <c r="D14" s="16" t="s">
        <v>6</v>
      </c>
      <c r="E14" s="15" t="s">
        <v>10</v>
      </c>
      <c r="F14" s="17" t="s">
        <v>11</v>
      </c>
      <c r="G14" s="21">
        <v>100</v>
      </c>
      <c r="H14" s="22">
        <v>0</v>
      </c>
      <c r="I14" s="22">
        <v>0</v>
      </c>
      <c r="J14" s="23">
        <v>0</v>
      </c>
      <c r="K14" s="22">
        <v>200</v>
      </c>
      <c r="L14" s="22">
        <v>0</v>
      </c>
      <c r="M14" s="22">
        <v>0</v>
      </c>
      <c r="N14" s="22">
        <v>60</v>
      </c>
      <c r="O14" s="25">
        <v>15</v>
      </c>
      <c r="P14" s="21">
        <v>174</v>
      </c>
      <c r="Q14" s="22">
        <v>84</v>
      </c>
      <c r="R14" s="22">
        <f t="shared" si="5"/>
        <v>35.700000000000003</v>
      </c>
      <c r="S14" s="50">
        <v>0</v>
      </c>
      <c r="T14" s="22">
        <v>0</v>
      </c>
      <c r="U14" s="22">
        <v>0</v>
      </c>
      <c r="V14" s="50">
        <v>0</v>
      </c>
      <c r="W14" s="22">
        <v>0</v>
      </c>
      <c r="X14" s="50">
        <v>14</v>
      </c>
      <c r="Y14" s="22">
        <v>0</v>
      </c>
      <c r="Z14" s="22">
        <v>35.700000000000003</v>
      </c>
      <c r="AA14" s="50">
        <v>0</v>
      </c>
      <c r="AB14" s="22">
        <v>0</v>
      </c>
      <c r="AC14" s="50">
        <v>0</v>
      </c>
      <c r="AD14" s="22">
        <v>0</v>
      </c>
      <c r="AE14" s="30">
        <f t="shared" si="6"/>
        <v>123.75</v>
      </c>
      <c r="AF14" s="30">
        <f t="shared" si="7"/>
        <v>96.921000000000006</v>
      </c>
      <c r="AG14" s="31">
        <f t="shared" si="8"/>
        <v>220.67099999999999</v>
      </c>
    </row>
  </sheetData>
  <sortState ref="A9:BT14">
    <sortCondition descending="1" ref="AG9:AG14"/>
  </sortState>
  <mergeCells count="7">
    <mergeCell ref="G6:O6"/>
    <mergeCell ref="P6:R6"/>
    <mergeCell ref="A1:AG1"/>
    <mergeCell ref="A2:AG2"/>
    <mergeCell ref="A3:AG3"/>
    <mergeCell ref="A4:AG4"/>
    <mergeCell ref="A5:AG5"/>
  </mergeCells>
  <pageMargins left="0.25" right="0.25" top="0.75" bottom="0.75" header="0.3" footer="0.3"/>
  <pageSetup paperSize="8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EA3E4-B156-4895-A10D-9A3EDCB20CD8}">
  <dimension ref="A1:BC15"/>
  <sheetViews>
    <sheetView view="pageBreakPreview" zoomScale="60" zoomScaleNormal="90" workbookViewId="0">
      <selection activeCell="AG9" sqref="AG9"/>
    </sheetView>
  </sheetViews>
  <sheetFormatPr defaultRowHeight="15" x14ac:dyDescent="0.2"/>
  <cols>
    <col min="1" max="1" width="9.140625" style="52"/>
    <col min="2" max="2" width="16.7109375" style="52" customWidth="1"/>
    <col min="3" max="3" width="13.140625" style="52" customWidth="1"/>
    <col min="4" max="4" width="9.140625" style="52"/>
    <col min="5" max="5" width="14.5703125" style="52" customWidth="1"/>
    <col min="6" max="6" width="13.140625" style="52" customWidth="1"/>
    <col min="7" max="19" width="9.140625" style="52"/>
    <col min="20" max="20" width="16.7109375" style="52" customWidth="1"/>
    <col min="21" max="21" width="16.42578125" style="52" customWidth="1"/>
    <col min="22" max="22" width="15.85546875" style="52" customWidth="1"/>
    <col min="23" max="23" width="16.85546875" style="52" customWidth="1"/>
    <col min="24" max="24" width="16.28515625" style="52" customWidth="1"/>
    <col min="25" max="25" width="17.28515625" style="52" customWidth="1"/>
    <col min="26" max="26" width="21.140625" style="52" customWidth="1"/>
    <col min="27" max="27" width="22" style="52" customWidth="1"/>
    <col min="28" max="28" width="16.42578125" style="52" customWidth="1"/>
    <col min="29" max="29" width="17.7109375" style="52" customWidth="1"/>
    <col min="30" max="30" width="18.28515625" style="52" customWidth="1"/>
    <col min="31" max="31" width="15.7109375" style="52" customWidth="1"/>
    <col min="32" max="32" width="14.28515625" style="52" customWidth="1"/>
    <col min="33" max="33" width="15.85546875" style="52" customWidth="1"/>
    <col min="34" max="16384" width="9.140625" style="52"/>
  </cols>
  <sheetData>
    <row r="1" spans="1:55" ht="15.75" x14ac:dyDescent="0.25">
      <c r="A1" s="61" t="s">
        <v>30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80"/>
    </row>
    <row r="2" spans="1:55" ht="15.75" x14ac:dyDescent="0.25">
      <c r="A2" s="64" t="s">
        <v>32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2"/>
    </row>
    <row r="3" spans="1:55" x14ac:dyDescent="0.2">
      <c r="A3" s="67" t="s">
        <v>43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4"/>
    </row>
    <row r="4" spans="1:55" ht="15.75" x14ac:dyDescent="0.25">
      <c r="A4" s="64" t="s">
        <v>31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2"/>
    </row>
    <row r="5" spans="1:55" ht="16.5" thickBot="1" x14ac:dyDescent="0.3">
      <c r="A5" s="70" t="s">
        <v>29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2"/>
    </row>
    <row r="6" spans="1:55" s="1" customFormat="1" ht="16.5" customHeight="1" thickBot="1" x14ac:dyDescent="0.3">
      <c r="A6" s="2"/>
      <c r="B6" s="3"/>
      <c r="C6" s="3"/>
      <c r="D6" s="3"/>
      <c r="E6" s="3"/>
      <c r="F6" s="3"/>
      <c r="G6" s="56" t="s">
        <v>26</v>
      </c>
      <c r="H6" s="72"/>
      <c r="I6" s="72"/>
      <c r="J6" s="72"/>
      <c r="K6" s="72"/>
      <c r="L6" s="72"/>
      <c r="M6" s="72"/>
      <c r="N6" s="72"/>
      <c r="O6" s="73"/>
      <c r="P6" s="59" t="s">
        <v>27</v>
      </c>
      <c r="Q6" s="86"/>
      <c r="R6" s="86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  <c r="AE6" s="4"/>
      <c r="AF6" s="4"/>
      <c r="AG6" s="5"/>
    </row>
    <row r="7" spans="1:55" s="11" customFormat="1" ht="15.75" x14ac:dyDescent="0.2">
      <c r="A7" s="6"/>
      <c r="B7" s="7"/>
      <c r="C7" s="7"/>
      <c r="D7" s="7"/>
      <c r="E7" s="7"/>
      <c r="F7" s="8"/>
      <c r="G7" s="56"/>
      <c r="H7" s="72"/>
      <c r="I7" s="72"/>
      <c r="J7" s="72"/>
      <c r="K7" s="72"/>
      <c r="L7" s="72"/>
      <c r="M7" s="72"/>
      <c r="N7" s="72"/>
      <c r="O7" s="73"/>
      <c r="P7" s="9"/>
      <c r="Q7" s="10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5"/>
      <c r="AE7" s="76" t="s">
        <v>28</v>
      </c>
      <c r="AF7" s="77"/>
      <c r="AG7" s="78"/>
    </row>
    <row r="8" spans="1:55" s="13" customFormat="1" ht="277.5" customHeight="1" x14ac:dyDescent="0.2">
      <c r="A8" s="9" t="s">
        <v>38</v>
      </c>
      <c r="B8" s="43" t="s">
        <v>0</v>
      </c>
      <c r="C8" s="43" t="s">
        <v>1</v>
      </c>
      <c r="D8" s="43" t="s">
        <v>2</v>
      </c>
      <c r="E8" s="43" t="s">
        <v>3</v>
      </c>
      <c r="F8" s="44" t="s">
        <v>4</v>
      </c>
      <c r="G8" s="9" t="s">
        <v>45</v>
      </c>
      <c r="H8" s="9" t="s">
        <v>46</v>
      </c>
      <c r="I8" s="9" t="s">
        <v>47</v>
      </c>
      <c r="J8" s="9" t="s">
        <v>48</v>
      </c>
      <c r="K8" s="9" t="s">
        <v>49</v>
      </c>
      <c r="L8" s="9" t="s">
        <v>50</v>
      </c>
      <c r="M8" s="9" t="s">
        <v>51</v>
      </c>
      <c r="N8" s="9" t="s">
        <v>52</v>
      </c>
      <c r="O8" s="9" t="s">
        <v>53</v>
      </c>
      <c r="P8" s="9" t="s">
        <v>54</v>
      </c>
      <c r="Q8" s="9" t="s">
        <v>55</v>
      </c>
      <c r="R8" s="9" t="s">
        <v>56</v>
      </c>
      <c r="S8" s="12" t="s">
        <v>33</v>
      </c>
      <c r="T8" s="47" t="s">
        <v>64</v>
      </c>
      <c r="U8" s="47" t="s">
        <v>65</v>
      </c>
      <c r="V8" s="12" t="s">
        <v>34</v>
      </c>
      <c r="W8" s="47" t="s">
        <v>66</v>
      </c>
      <c r="X8" s="12" t="s">
        <v>36</v>
      </c>
      <c r="Y8" s="47" t="s">
        <v>67</v>
      </c>
      <c r="Z8" s="47" t="s">
        <v>68</v>
      </c>
      <c r="AA8" s="12" t="s">
        <v>37</v>
      </c>
      <c r="AB8" s="47" t="s">
        <v>69</v>
      </c>
      <c r="AC8" s="12" t="s">
        <v>35</v>
      </c>
      <c r="AD8" s="47" t="s">
        <v>63</v>
      </c>
      <c r="AE8" s="45" t="s">
        <v>39</v>
      </c>
      <c r="AF8" s="45" t="s">
        <v>40</v>
      </c>
      <c r="AG8" s="46" t="s">
        <v>25</v>
      </c>
    </row>
    <row r="9" spans="1:55" s="1" customFormat="1" ht="63" customHeight="1" x14ac:dyDescent="0.25">
      <c r="A9" s="14">
        <v>1</v>
      </c>
      <c r="B9" s="15" t="s">
        <v>17</v>
      </c>
      <c r="C9" s="15" t="s">
        <v>5</v>
      </c>
      <c r="D9" s="16" t="s">
        <v>6</v>
      </c>
      <c r="E9" s="15" t="s">
        <v>10</v>
      </c>
      <c r="F9" s="17" t="s">
        <v>14</v>
      </c>
      <c r="G9" s="21">
        <v>100</v>
      </c>
      <c r="H9" s="22">
        <v>0</v>
      </c>
      <c r="I9" s="22">
        <v>350</v>
      </c>
      <c r="J9" s="23">
        <v>0</v>
      </c>
      <c r="K9" s="22">
        <v>150</v>
      </c>
      <c r="L9" s="22">
        <v>0</v>
      </c>
      <c r="M9" s="22">
        <v>0</v>
      </c>
      <c r="N9" s="22">
        <v>30</v>
      </c>
      <c r="O9" s="24">
        <v>0</v>
      </c>
      <c r="P9" s="21">
        <f>64*1.5</f>
        <v>96</v>
      </c>
      <c r="Q9" s="22">
        <v>0</v>
      </c>
      <c r="R9" s="25">
        <f>60+315+130.5</f>
        <v>505.5</v>
      </c>
      <c r="S9" s="51">
        <v>15</v>
      </c>
      <c r="T9" s="22">
        <f>15*4</f>
        <v>60</v>
      </c>
      <c r="U9" s="22">
        <v>0</v>
      </c>
      <c r="V9" s="50">
        <v>0</v>
      </c>
      <c r="W9" s="22">
        <v>0</v>
      </c>
      <c r="X9" s="50">
        <v>0</v>
      </c>
      <c r="Y9" s="22">
        <v>0</v>
      </c>
      <c r="Z9" s="22">
        <v>0</v>
      </c>
      <c r="AA9" s="50">
        <v>105</v>
      </c>
      <c r="AB9" s="22">
        <f>105*3</f>
        <v>315</v>
      </c>
      <c r="AC9" s="50">
        <v>87</v>
      </c>
      <c r="AD9" s="22">
        <f>87*1.5</f>
        <v>130.5</v>
      </c>
      <c r="AE9" s="48">
        <f>630*0.33</f>
        <v>207.9</v>
      </c>
      <c r="AF9" s="30">
        <f>(96+505.5)*0.33</f>
        <v>198.495</v>
      </c>
      <c r="AG9" s="31">
        <f t="shared" ref="AG9" si="0">AE9+AF9</f>
        <v>406.39499999999998</v>
      </c>
    </row>
    <row r="10" spans="1:55" s="1" customFormat="1" ht="59.25" customHeight="1" x14ac:dyDescent="0.25">
      <c r="A10" s="14">
        <v>2</v>
      </c>
      <c r="B10" s="15" t="s">
        <v>23</v>
      </c>
      <c r="C10" s="15" t="s">
        <v>5</v>
      </c>
      <c r="D10" s="16" t="s">
        <v>6</v>
      </c>
      <c r="E10" s="15" t="s">
        <v>10</v>
      </c>
      <c r="F10" s="17" t="s">
        <v>11</v>
      </c>
      <c r="G10" s="21">
        <v>100</v>
      </c>
      <c r="H10" s="22">
        <v>0</v>
      </c>
      <c r="I10" s="22">
        <v>0</v>
      </c>
      <c r="J10" s="23">
        <v>0</v>
      </c>
      <c r="K10" s="22">
        <v>200</v>
      </c>
      <c r="L10" s="22">
        <v>0</v>
      </c>
      <c r="M10" s="22">
        <v>0</v>
      </c>
      <c r="N10" s="22">
        <v>60</v>
      </c>
      <c r="O10" s="25">
        <v>15</v>
      </c>
      <c r="P10" s="21">
        <v>219</v>
      </c>
      <c r="Q10" s="22">
        <v>0</v>
      </c>
      <c r="R10" s="22">
        <v>399</v>
      </c>
      <c r="S10" s="50">
        <v>0</v>
      </c>
      <c r="T10" s="22">
        <v>0</v>
      </c>
      <c r="U10" s="22">
        <v>0</v>
      </c>
      <c r="V10" s="50">
        <v>0</v>
      </c>
      <c r="W10" s="22">
        <v>0</v>
      </c>
      <c r="X10" s="50">
        <v>0</v>
      </c>
      <c r="Y10" s="22">
        <v>0</v>
      </c>
      <c r="Z10" s="22">
        <v>0</v>
      </c>
      <c r="AA10" s="50">
        <v>120</v>
      </c>
      <c r="AB10" s="22">
        <v>360</v>
      </c>
      <c r="AC10" s="50">
        <v>26</v>
      </c>
      <c r="AD10" s="22">
        <v>39</v>
      </c>
      <c r="AE10" s="30">
        <f t="shared" ref="AE10" si="1">(G10+H10+I10+J10+K10+L10+M10+N10+O10)*33%</f>
        <v>123.75</v>
      </c>
      <c r="AF10" s="30">
        <f t="shared" ref="AF10" si="2">(P10+Q10+R10)*33%</f>
        <v>203.94</v>
      </c>
      <c r="AG10" s="31">
        <f t="shared" ref="AG10:AG14" si="3">AE10+AF10</f>
        <v>327.69</v>
      </c>
    </row>
    <row r="11" spans="1:55" s="18" customFormat="1" ht="65.25" customHeight="1" x14ac:dyDescent="0.25">
      <c r="A11" s="14">
        <v>3</v>
      </c>
      <c r="B11" s="15" t="s">
        <v>9</v>
      </c>
      <c r="C11" s="15" t="s">
        <v>5</v>
      </c>
      <c r="D11" s="16" t="s">
        <v>6</v>
      </c>
      <c r="E11" s="15" t="s">
        <v>10</v>
      </c>
      <c r="F11" s="17" t="s">
        <v>11</v>
      </c>
      <c r="G11" s="21">
        <v>100</v>
      </c>
      <c r="H11" s="22">
        <v>0</v>
      </c>
      <c r="I11" s="22">
        <v>0</v>
      </c>
      <c r="J11" s="23">
        <v>0</v>
      </c>
      <c r="K11" s="22">
        <v>200</v>
      </c>
      <c r="L11" s="22">
        <v>0</v>
      </c>
      <c r="M11" s="22">
        <v>0</v>
      </c>
      <c r="N11" s="22">
        <v>30</v>
      </c>
      <c r="O11" s="24">
        <v>15</v>
      </c>
      <c r="P11" s="21">
        <f>85*1.5</f>
        <v>127.5</v>
      </c>
      <c r="Q11" s="22">
        <v>0</v>
      </c>
      <c r="R11" s="24">
        <f>52+321+139.5</f>
        <v>512.5</v>
      </c>
      <c r="S11" s="55">
        <v>0</v>
      </c>
      <c r="T11" s="22">
        <v>0</v>
      </c>
      <c r="U11" s="22">
        <v>0</v>
      </c>
      <c r="V11" s="50">
        <v>13</v>
      </c>
      <c r="W11" s="22">
        <f>13*4</f>
        <v>52</v>
      </c>
      <c r="X11" s="50">
        <v>0</v>
      </c>
      <c r="Y11" s="22">
        <v>0</v>
      </c>
      <c r="Z11" s="22">
        <v>0</v>
      </c>
      <c r="AA11" s="50">
        <v>107</v>
      </c>
      <c r="AB11" s="22">
        <f>107*3</f>
        <v>321</v>
      </c>
      <c r="AC11" s="50">
        <v>93</v>
      </c>
      <c r="AD11" s="22">
        <f>93*1.5</f>
        <v>139.5</v>
      </c>
      <c r="AE11" s="48">
        <f>(G11+H11+I11+J11+K11+L11+M11+N11+O11)*33%</f>
        <v>113.85000000000001</v>
      </c>
      <c r="AF11" s="30">
        <f>(127.5+512.5)*0.33</f>
        <v>211.20000000000002</v>
      </c>
      <c r="AG11" s="31">
        <f t="shared" si="3"/>
        <v>325.05</v>
      </c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</row>
    <row r="12" spans="1:55" s="1" customFormat="1" ht="58.5" customHeight="1" x14ac:dyDescent="0.25">
      <c r="A12" s="14">
        <v>4</v>
      </c>
      <c r="B12" s="15" t="s">
        <v>18</v>
      </c>
      <c r="C12" s="15" t="s">
        <v>5</v>
      </c>
      <c r="D12" s="16" t="s">
        <v>6</v>
      </c>
      <c r="E12" s="15" t="s">
        <v>10</v>
      </c>
      <c r="F12" s="17" t="s">
        <v>11</v>
      </c>
      <c r="G12" s="21">
        <v>100</v>
      </c>
      <c r="H12" s="22">
        <v>0</v>
      </c>
      <c r="I12" s="22">
        <v>0</v>
      </c>
      <c r="J12" s="23">
        <v>0</v>
      </c>
      <c r="K12" s="22">
        <v>200</v>
      </c>
      <c r="L12" s="22">
        <v>0</v>
      </c>
      <c r="M12" s="22">
        <v>0</v>
      </c>
      <c r="N12" s="22">
        <v>10</v>
      </c>
      <c r="O12" s="25">
        <v>20</v>
      </c>
      <c r="P12" s="21">
        <v>190.5</v>
      </c>
      <c r="Q12" s="22">
        <v>0</v>
      </c>
      <c r="R12" s="22">
        <v>399</v>
      </c>
      <c r="S12" s="50">
        <v>0</v>
      </c>
      <c r="T12" s="22">
        <v>0</v>
      </c>
      <c r="U12" s="22">
        <v>0</v>
      </c>
      <c r="V12" s="50">
        <v>0</v>
      </c>
      <c r="W12" s="22">
        <v>0</v>
      </c>
      <c r="X12" s="50">
        <v>0</v>
      </c>
      <c r="Y12" s="22">
        <v>0</v>
      </c>
      <c r="Z12" s="22">
        <v>0</v>
      </c>
      <c r="AA12" s="50">
        <v>120</v>
      </c>
      <c r="AB12" s="22">
        <v>360</v>
      </c>
      <c r="AC12" s="50">
        <v>26</v>
      </c>
      <c r="AD12" s="22">
        <v>39</v>
      </c>
      <c r="AE12" s="30">
        <f t="shared" ref="AE12:AE14" si="4">(G12+H12+I12+J12+K12+L12+M12+N12+O12)*33%</f>
        <v>108.9</v>
      </c>
      <c r="AF12" s="30">
        <f t="shared" ref="AF12:AF14" si="5">(P12+Q12+R12)*33%</f>
        <v>194.535</v>
      </c>
      <c r="AG12" s="31">
        <f t="shared" si="3"/>
        <v>303.435</v>
      </c>
    </row>
    <row r="13" spans="1:55" s="1" customFormat="1" ht="70.5" customHeight="1" x14ac:dyDescent="0.25">
      <c r="A13" s="14">
        <v>5</v>
      </c>
      <c r="B13" s="15" t="s">
        <v>15</v>
      </c>
      <c r="C13" s="15" t="s">
        <v>8</v>
      </c>
      <c r="D13" s="16" t="s">
        <v>6</v>
      </c>
      <c r="E13" s="15" t="s">
        <v>7</v>
      </c>
      <c r="F13" s="17" t="s">
        <v>7</v>
      </c>
      <c r="G13" s="21">
        <v>100</v>
      </c>
      <c r="H13" s="22">
        <v>0</v>
      </c>
      <c r="I13" s="22">
        <v>0</v>
      </c>
      <c r="J13" s="23">
        <v>0</v>
      </c>
      <c r="K13" s="22">
        <v>200</v>
      </c>
      <c r="L13" s="22">
        <v>0</v>
      </c>
      <c r="M13" s="22">
        <v>0</v>
      </c>
      <c r="N13" s="22">
        <v>100</v>
      </c>
      <c r="O13" s="25">
        <v>10</v>
      </c>
      <c r="P13" s="21">
        <f>262*1.5</f>
        <v>393</v>
      </c>
      <c r="Q13" s="22">
        <v>0</v>
      </c>
      <c r="R13" s="22">
        <f>23*3*0.85</f>
        <v>58.65</v>
      </c>
      <c r="S13" s="50">
        <v>0</v>
      </c>
      <c r="T13" s="22">
        <v>0</v>
      </c>
      <c r="U13" s="22">
        <v>0</v>
      </c>
      <c r="V13" s="50">
        <v>0</v>
      </c>
      <c r="W13" s="22">
        <v>0</v>
      </c>
      <c r="X13" s="50">
        <v>23</v>
      </c>
      <c r="Y13" s="22">
        <v>0</v>
      </c>
      <c r="Z13" s="22">
        <f>23*3*0.85</f>
        <v>58.65</v>
      </c>
      <c r="AA13" s="50">
        <v>0</v>
      </c>
      <c r="AB13" s="22">
        <v>0</v>
      </c>
      <c r="AC13" s="50">
        <v>0</v>
      </c>
      <c r="AD13" s="22">
        <v>0</v>
      </c>
      <c r="AE13" s="30">
        <f>410*0.33</f>
        <v>135.30000000000001</v>
      </c>
      <c r="AF13" s="30">
        <f>(P13+Q13+R13)*33%</f>
        <v>149.0445</v>
      </c>
      <c r="AG13" s="31">
        <f>AE13+AF13</f>
        <v>284.34450000000004</v>
      </c>
    </row>
    <row r="14" spans="1:55" s="1" customFormat="1" ht="84.75" customHeight="1" x14ac:dyDescent="0.25">
      <c r="A14" s="14">
        <v>6</v>
      </c>
      <c r="B14" s="15" t="s">
        <v>21</v>
      </c>
      <c r="C14" s="15" t="s">
        <v>5</v>
      </c>
      <c r="D14" s="16" t="s">
        <v>6</v>
      </c>
      <c r="E14" s="15" t="s">
        <v>10</v>
      </c>
      <c r="F14" s="17" t="s">
        <v>11</v>
      </c>
      <c r="G14" s="21">
        <v>100</v>
      </c>
      <c r="H14" s="22">
        <v>0</v>
      </c>
      <c r="I14" s="22">
        <v>0</v>
      </c>
      <c r="J14" s="23">
        <v>0</v>
      </c>
      <c r="K14" s="22">
        <v>200</v>
      </c>
      <c r="L14" s="22">
        <v>50</v>
      </c>
      <c r="M14" s="22">
        <v>0</v>
      </c>
      <c r="N14" s="22">
        <v>50</v>
      </c>
      <c r="O14" s="25">
        <v>5</v>
      </c>
      <c r="P14" s="21">
        <v>420</v>
      </c>
      <c r="Q14" s="22">
        <v>22</v>
      </c>
      <c r="R14" s="22">
        <f t="shared" ref="R14" si="6">T14+U14+W14+Y14+Z14+AB14+AD14</f>
        <v>0</v>
      </c>
      <c r="S14" s="50">
        <v>0</v>
      </c>
      <c r="T14" s="22">
        <v>0</v>
      </c>
      <c r="U14" s="22">
        <v>0</v>
      </c>
      <c r="V14" s="50">
        <v>0</v>
      </c>
      <c r="W14" s="22">
        <v>0</v>
      </c>
      <c r="X14" s="50">
        <v>0</v>
      </c>
      <c r="Y14" s="22">
        <v>0</v>
      </c>
      <c r="Z14" s="22">
        <v>0</v>
      </c>
      <c r="AA14" s="50">
        <v>0</v>
      </c>
      <c r="AB14" s="22">
        <v>0</v>
      </c>
      <c r="AC14" s="50">
        <v>0</v>
      </c>
      <c r="AD14" s="22">
        <v>0</v>
      </c>
      <c r="AE14" s="30">
        <f t="shared" si="4"/>
        <v>133.65</v>
      </c>
      <c r="AF14" s="30">
        <f t="shared" si="5"/>
        <v>145.86000000000001</v>
      </c>
      <c r="AG14" s="31">
        <f t="shared" si="3"/>
        <v>279.51</v>
      </c>
    </row>
    <row r="15" spans="1:55" s="1" customFormat="1" ht="64.5" customHeight="1" x14ac:dyDescent="0.25">
      <c r="A15" s="14">
        <v>7</v>
      </c>
      <c r="B15" s="15" t="s">
        <v>24</v>
      </c>
      <c r="C15" s="15" t="s">
        <v>5</v>
      </c>
      <c r="D15" s="16" t="s">
        <v>6</v>
      </c>
      <c r="E15" s="15" t="s">
        <v>10</v>
      </c>
      <c r="F15" s="17" t="s">
        <v>11</v>
      </c>
      <c r="G15" s="21">
        <v>100</v>
      </c>
      <c r="H15" s="22">
        <v>0</v>
      </c>
      <c r="I15" s="22">
        <v>0</v>
      </c>
      <c r="J15" s="23">
        <v>0</v>
      </c>
      <c r="K15" s="22">
        <v>200</v>
      </c>
      <c r="L15" s="22">
        <v>0</v>
      </c>
      <c r="M15" s="22">
        <v>0</v>
      </c>
      <c r="N15" s="22">
        <v>60</v>
      </c>
      <c r="O15" s="25">
        <v>15</v>
      </c>
      <c r="P15" s="21">
        <v>174</v>
      </c>
      <c r="Q15" s="22">
        <v>84</v>
      </c>
      <c r="R15" s="22">
        <f t="shared" ref="R15" si="7">T15+U15+W15+Y15+Z15+AB15+AD15</f>
        <v>35.700000000000003</v>
      </c>
      <c r="S15" s="50">
        <v>0</v>
      </c>
      <c r="T15" s="22">
        <v>0</v>
      </c>
      <c r="U15" s="22">
        <v>0</v>
      </c>
      <c r="V15" s="50">
        <v>0</v>
      </c>
      <c r="W15" s="22">
        <v>0</v>
      </c>
      <c r="X15" s="50">
        <v>14</v>
      </c>
      <c r="Y15" s="22">
        <v>0</v>
      </c>
      <c r="Z15" s="22">
        <v>35.700000000000003</v>
      </c>
      <c r="AA15" s="50">
        <v>0</v>
      </c>
      <c r="AB15" s="22">
        <v>0</v>
      </c>
      <c r="AC15" s="50">
        <v>0</v>
      </c>
      <c r="AD15" s="22">
        <v>0</v>
      </c>
      <c r="AE15" s="30">
        <f t="shared" ref="AE15" si="8">(G15+H15+I15+J15+K15+L15+M15+N15+O15)*33%</f>
        <v>123.75</v>
      </c>
      <c r="AF15" s="30">
        <f t="shared" ref="AF15" si="9">(P15+Q15+R15)*33%</f>
        <v>96.921000000000006</v>
      </c>
      <c r="AG15" s="31">
        <f t="shared" ref="AG15" si="10">AE15+AF15</f>
        <v>220.67099999999999</v>
      </c>
    </row>
  </sheetData>
  <sortState ref="A9:BC15">
    <sortCondition descending="1" ref="AG9:AG15"/>
  </sortState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5" right="0.25" top="0.75" bottom="0.75" header="0.3" footer="0.3"/>
  <pageSetup paperSize="8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0871-69FB-4200-8860-F8FC9F6643D2}">
  <dimension ref="A1:AG9"/>
  <sheetViews>
    <sheetView view="pageBreakPreview" zoomScaleNormal="100" zoomScaleSheetLayoutView="100" workbookViewId="0">
      <selection activeCell="A9" sqref="A9"/>
    </sheetView>
  </sheetViews>
  <sheetFormatPr defaultRowHeight="15" x14ac:dyDescent="0.2"/>
  <cols>
    <col min="1" max="1" width="9.140625" style="52"/>
    <col min="2" max="2" width="19.7109375" style="52" customWidth="1"/>
    <col min="3" max="3" width="14.7109375" style="52" customWidth="1"/>
    <col min="4" max="4" width="16.42578125" style="52" customWidth="1"/>
    <col min="5" max="5" width="13.42578125" style="52" customWidth="1"/>
    <col min="6" max="18" width="9.140625" style="52"/>
    <col min="19" max="19" width="14.7109375" style="52" customWidth="1"/>
    <col min="20" max="20" width="18.140625" style="52" customWidth="1"/>
    <col min="21" max="21" width="15.140625" style="52" customWidth="1"/>
    <col min="22" max="22" width="11.85546875" style="52" customWidth="1"/>
    <col min="23" max="23" width="14" style="52" customWidth="1"/>
    <col min="24" max="24" width="16.5703125" style="52" customWidth="1"/>
    <col min="25" max="25" width="18.42578125" style="52" customWidth="1"/>
    <col min="26" max="26" width="14.85546875" style="52" bestFit="1" customWidth="1"/>
    <col min="27" max="27" width="14.7109375" style="52" customWidth="1"/>
    <col min="28" max="28" width="10.7109375" style="52" customWidth="1"/>
    <col min="29" max="29" width="12.28515625" style="52" customWidth="1"/>
    <col min="30" max="30" width="11.28515625" style="52" customWidth="1"/>
    <col min="31" max="32" width="13" style="52" customWidth="1"/>
    <col min="33" max="33" width="12.5703125" style="52" customWidth="1"/>
    <col min="34" max="16384" width="9.140625" style="52"/>
  </cols>
  <sheetData>
    <row r="1" spans="1:33" ht="15.75" x14ac:dyDescent="0.25">
      <c r="A1" s="61" t="s">
        <v>30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80"/>
    </row>
    <row r="2" spans="1:33" ht="15.75" x14ac:dyDescent="0.25">
      <c r="A2" s="64" t="s">
        <v>32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2"/>
    </row>
    <row r="3" spans="1:33" x14ac:dyDescent="0.2">
      <c r="A3" s="67" t="s">
        <v>41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4"/>
    </row>
    <row r="4" spans="1:33" ht="15.75" x14ac:dyDescent="0.25">
      <c r="A4" s="64" t="s">
        <v>31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2"/>
    </row>
    <row r="5" spans="1:33" ht="16.5" thickBot="1" x14ac:dyDescent="0.3">
      <c r="A5" s="70" t="s">
        <v>29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2"/>
    </row>
    <row r="6" spans="1:33" s="1" customFormat="1" ht="16.5" customHeight="1" thickBot="1" x14ac:dyDescent="0.3">
      <c r="A6" s="2"/>
      <c r="B6" s="3"/>
      <c r="C6" s="3"/>
      <c r="D6" s="3"/>
      <c r="E6" s="3"/>
      <c r="F6" s="3"/>
      <c r="G6" s="56" t="s">
        <v>26</v>
      </c>
      <c r="H6" s="72"/>
      <c r="I6" s="72"/>
      <c r="J6" s="72"/>
      <c r="K6" s="72"/>
      <c r="L6" s="72"/>
      <c r="M6" s="72"/>
      <c r="N6" s="72"/>
      <c r="O6" s="73"/>
      <c r="P6" s="59" t="s">
        <v>27</v>
      </c>
      <c r="Q6" s="86"/>
      <c r="R6" s="86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  <c r="AE6" s="4"/>
      <c r="AF6" s="4"/>
      <c r="AG6" s="5"/>
    </row>
    <row r="7" spans="1:33" s="11" customFormat="1" ht="15.75" x14ac:dyDescent="0.2">
      <c r="A7" s="6"/>
      <c r="B7" s="7"/>
      <c r="C7" s="7"/>
      <c r="D7" s="7"/>
      <c r="E7" s="7"/>
      <c r="F7" s="8"/>
      <c r="G7" s="56"/>
      <c r="H7" s="72"/>
      <c r="I7" s="72"/>
      <c r="J7" s="72"/>
      <c r="K7" s="72"/>
      <c r="L7" s="72"/>
      <c r="M7" s="72"/>
      <c r="N7" s="72"/>
      <c r="O7" s="73"/>
      <c r="P7" s="9"/>
      <c r="Q7" s="10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5"/>
      <c r="AE7" s="76" t="s">
        <v>28</v>
      </c>
      <c r="AF7" s="77"/>
      <c r="AG7" s="78"/>
    </row>
    <row r="8" spans="1:33" s="13" customFormat="1" ht="277.5" customHeight="1" x14ac:dyDescent="0.2">
      <c r="A8" s="9" t="s">
        <v>38</v>
      </c>
      <c r="B8" s="43" t="s">
        <v>0</v>
      </c>
      <c r="C8" s="43" t="s">
        <v>1</v>
      </c>
      <c r="D8" s="43" t="s">
        <v>2</v>
      </c>
      <c r="E8" s="43" t="s">
        <v>3</v>
      </c>
      <c r="F8" s="44" t="s">
        <v>4</v>
      </c>
      <c r="G8" s="9" t="s">
        <v>45</v>
      </c>
      <c r="H8" s="9" t="s">
        <v>46</v>
      </c>
      <c r="I8" s="9" t="s">
        <v>47</v>
      </c>
      <c r="J8" s="9" t="s">
        <v>48</v>
      </c>
      <c r="K8" s="9" t="s">
        <v>49</v>
      </c>
      <c r="L8" s="9" t="s">
        <v>50</v>
      </c>
      <c r="M8" s="9" t="s">
        <v>51</v>
      </c>
      <c r="N8" s="9" t="s">
        <v>52</v>
      </c>
      <c r="O8" s="9" t="s">
        <v>53</v>
      </c>
      <c r="P8" s="9" t="s">
        <v>54</v>
      </c>
      <c r="Q8" s="9" t="s">
        <v>55</v>
      </c>
      <c r="R8" s="9" t="s">
        <v>56</v>
      </c>
      <c r="S8" s="12" t="s">
        <v>33</v>
      </c>
      <c r="T8" s="47" t="s">
        <v>64</v>
      </c>
      <c r="U8" s="47" t="s">
        <v>65</v>
      </c>
      <c r="V8" s="12" t="s">
        <v>34</v>
      </c>
      <c r="W8" s="47" t="s">
        <v>66</v>
      </c>
      <c r="X8" s="12" t="s">
        <v>36</v>
      </c>
      <c r="Y8" s="47" t="s">
        <v>67</v>
      </c>
      <c r="Z8" s="47" t="s">
        <v>68</v>
      </c>
      <c r="AA8" s="12" t="s">
        <v>37</v>
      </c>
      <c r="AB8" s="47" t="s">
        <v>69</v>
      </c>
      <c r="AC8" s="12" t="s">
        <v>35</v>
      </c>
      <c r="AD8" s="47" t="s">
        <v>63</v>
      </c>
      <c r="AE8" s="45" t="s">
        <v>39</v>
      </c>
      <c r="AF8" s="45" t="s">
        <v>40</v>
      </c>
      <c r="AG8" s="46" t="s">
        <v>25</v>
      </c>
    </row>
    <row r="9" spans="1:33" s="1" customFormat="1" ht="85.5" customHeight="1" x14ac:dyDescent="0.25">
      <c r="A9" s="14">
        <v>1</v>
      </c>
      <c r="B9" s="15" t="s">
        <v>16</v>
      </c>
      <c r="C9" s="15" t="s">
        <v>5</v>
      </c>
      <c r="D9" s="16" t="s">
        <v>6</v>
      </c>
      <c r="E9" s="15" t="s">
        <v>12</v>
      </c>
      <c r="F9" s="17" t="s">
        <v>12</v>
      </c>
      <c r="G9" s="21">
        <v>100</v>
      </c>
      <c r="H9" s="22">
        <v>0</v>
      </c>
      <c r="I9" s="22">
        <v>0</v>
      </c>
      <c r="J9" s="23">
        <v>0</v>
      </c>
      <c r="K9" s="22">
        <v>0</v>
      </c>
      <c r="L9" s="22">
        <v>0</v>
      </c>
      <c r="M9" s="22">
        <v>0</v>
      </c>
      <c r="N9" s="22">
        <v>0</v>
      </c>
      <c r="O9" s="25">
        <v>0</v>
      </c>
      <c r="P9" s="21">
        <v>388.5</v>
      </c>
      <c r="Q9" s="22">
        <v>0</v>
      </c>
      <c r="R9" s="27">
        <f t="shared" ref="R9" si="0">T9+U9+W9+Y9+Z9+AB9+AD9</f>
        <v>402</v>
      </c>
      <c r="S9" s="26">
        <v>0</v>
      </c>
      <c r="T9" s="27">
        <v>0</v>
      </c>
      <c r="U9" s="27">
        <v>0</v>
      </c>
      <c r="V9" s="26">
        <v>30</v>
      </c>
      <c r="W9" s="27">
        <v>120</v>
      </c>
      <c r="X9" s="26">
        <v>90</v>
      </c>
      <c r="Y9" s="27">
        <v>0</v>
      </c>
      <c r="Z9" s="27">
        <v>229.5</v>
      </c>
      <c r="AA9" s="26">
        <v>0</v>
      </c>
      <c r="AB9" s="27">
        <v>0</v>
      </c>
      <c r="AC9" s="26">
        <v>35</v>
      </c>
      <c r="AD9" s="27">
        <v>52.5</v>
      </c>
      <c r="AE9" s="30">
        <f t="shared" ref="AE9" si="1">(G9+H9+I9+J9+K9+L9+M9+N9+O9)*33%</f>
        <v>33</v>
      </c>
      <c r="AF9" s="30">
        <f t="shared" ref="AF9" si="2">(P9+Q9+R9)*33%</f>
        <v>260.86500000000001</v>
      </c>
      <c r="AG9" s="31">
        <f t="shared" ref="AG9" si="3">AE9+AF9</f>
        <v>293.86500000000001</v>
      </c>
    </row>
  </sheetData>
  <mergeCells count="10">
    <mergeCell ref="G7:O7"/>
    <mergeCell ref="R7:AD7"/>
    <mergeCell ref="AE7:AG7"/>
    <mergeCell ref="A1:AG1"/>
    <mergeCell ref="A2:AG2"/>
    <mergeCell ref="A3:AG3"/>
    <mergeCell ref="A4:AG4"/>
    <mergeCell ref="A5:AG5"/>
    <mergeCell ref="G6:O6"/>
    <mergeCell ref="P6:R6"/>
  </mergeCells>
  <pageMargins left="0.25" right="0.25" top="0.75" bottom="0.75" header="0.3" footer="0.3"/>
  <pageSetup paperSize="8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ΤΕΑΤΖΠ &amp; ΣΤ</vt:lpstr>
      <vt:lpstr>ΤΕΑΤΦΠ &amp; ΥΑΕΤ</vt:lpstr>
      <vt:lpstr>ΤΕΠΚ</vt:lpstr>
      <vt:lpstr>ΤΔ&amp;ΤΥ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Papathanopoulou Efrossini</dc:creator>
  <cp:lastModifiedBy>Papathanopoulou Efrossini</cp:lastModifiedBy>
  <cp:lastPrinted>2024-04-23T08:17:13Z</cp:lastPrinted>
  <dcterms:created xsi:type="dcterms:W3CDTF">2024-04-22T10:42:11Z</dcterms:created>
  <dcterms:modified xsi:type="dcterms:W3CDTF">2025-04-30T08:55:16Z</dcterms:modified>
</cp:coreProperties>
</file>