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6\tdad\ΑΡΧΕΙΟ ΠΡΟΚΗΡΥΞΗΣ ΤΜΗΜΑΤΑΡΧΩΝ ΓΙΑ ΥΣ\ΑΡΧΕΙΟ ΡΕΝΑΣ\ΜΟΡΙΟΔΟΤΗΣΕΙΣ_10-9-2024\"/>
    </mc:Choice>
  </mc:AlternateContent>
  <xr:revisionPtr revIDLastSave="0" documentId="13_ncr:1_{A049F2E2-43E2-4B0F-83A9-4BC8E8AD6E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ΚΡ&amp;ΑΛΙΕΥΜΑΤΩΝ" sheetId="3" r:id="rId1"/>
    <sheet name="ΤΓΑΜΛΤΖΩΙΚΗΣ" sheetId="4" r:id="rId2"/>
    <sheet name="ΤΤΦΥΤΙΚΗΣ" sheetId="5" r:id="rId3"/>
    <sheet name="ΤΠΑΣΦΑΛΕΙΑΣ" sheetId="6" r:id="rId4"/>
    <sheet name="ΤΠΑΞΙΟΛΕΛΕΓΧΩΝ" sheetId="7" r:id="rId5"/>
  </sheets>
  <definedNames>
    <definedName name="_xlnm.Print_Area" localSheetId="1">ΤΓΑΜΛΤΖΩΙΚΗΣ!$A$1:$AG$11</definedName>
    <definedName name="_xlnm.Print_Area" localSheetId="0">'ΤΚΡ&amp;ΑΛΙΕΥΜΑΤΩΝ'!$A$1:$AG$11</definedName>
    <definedName name="_xlnm.Print_Area" localSheetId="4">ΤΠΑΞΙΟΛΕΛΕΓΧΩΝ!$A$1:$AG$20</definedName>
    <definedName name="_xlnm.Print_Area" localSheetId="3">ΤΠΑΣΦΑΛΕΙΑΣ!$A$1:$AG$15</definedName>
    <definedName name="_xlnm.Print_Area" localSheetId="2">ΤΤΦΥΤΙΚΗΣ!$A$1:$AG$11</definedName>
    <definedName name="_xlnm.Print_Titles" localSheetId="1">ΤΓΑΜΛΤΖΩΙΚΗΣ!$1:$8</definedName>
    <definedName name="_xlnm.Print_Titles" localSheetId="0">'ΤΚΡ&amp;ΑΛΙΕΥΜΑΤΩΝ'!$1:$8</definedName>
    <definedName name="_xlnm.Print_Titles" localSheetId="4">ΤΠΑΞΙΟΛΕΛΕΓΧΩΝ!$1:$8</definedName>
    <definedName name="_xlnm.Print_Titles" localSheetId="3">ΤΠΑΣΦΑΛΕΙΑΣ!$1:$8</definedName>
    <definedName name="_xlnm.Print_Titles" localSheetId="2">ΤΤΦΥΤΙΚΗΣ!$1:$8</definedName>
  </definedNames>
  <calcPr calcId="181029"/>
</workbook>
</file>

<file path=xl/calcChain.xml><?xml version="1.0" encoding="utf-8"?>
<calcChain xmlns="http://schemas.openxmlformats.org/spreadsheetml/2006/main">
  <c r="AE20" i="7" l="1"/>
  <c r="R20" i="7"/>
  <c r="AF20" i="7" s="1"/>
  <c r="AG20" i="7" s="1"/>
  <c r="AE19" i="7"/>
  <c r="R19" i="7"/>
  <c r="AF19" i="7" s="1"/>
  <c r="AE18" i="7"/>
  <c r="R18" i="7"/>
  <c r="AF18" i="7" s="1"/>
  <c r="AG18" i="7" s="1"/>
  <c r="AF13" i="7"/>
  <c r="AG13" i="7" s="1"/>
  <c r="AE13" i="7"/>
  <c r="AD13" i="7"/>
  <c r="AB13" i="7"/>
  <c r="Y13" i="7"/>
  <c r="T13" i="7"/>
  <c r="P13" i="7"/>
  <c r="AE11" i="7"/>
  <c r="R11" i="7"/>
  <c r="AF11" i="7" s="1"/>
  <c r="AG11" i="7" s="1"/>
  <c r="AF10" i="7"/>
  <c r="AE10" i="7"/>
  <c r="AD10" i="7"/>
  <c r="Y10" i="7"/>
  <c r="T10" i="7"/>
  <c r="P10" i="7"/>
  <c r="AF12" i="6"/>
  <c r="AE12" i="6"/>
  <c r="AD12" i="6"/>
  <c r="AB12" i="6"/>
  <c r="Y12" i="6"/>
  <c r="T12" i="6"/>
  <c r="P12" i="6"/>
  <c r="AE11" i="6"/>
  <c r="R11" i="6"/>
  <c r="AF11" i="6" s="1"/>
  <c r="AG11" i="6" s="1"/>
  <c r="AE10" i="6"/>
  <c r="R10" i="6"/>
  <c r="AF10" i="6" s="1"/>
  <c r="AE10" i="5"/>
  <c r="R10" i="5"/>
  <c r="AF10" i="5" s="1"/>
  <c r="AE11" i="5"/>
  <c r="R11" i="5"/>
  <c r="AF11" i="5" s="1"/>
  <c r="AF10" i="4"/>
  <c r="AE10" i="4"/>
  <c r="AG10" i="4" s="1"/>
  <c r="AF9" i="4"/>
  <c r="AE9" i="4"/>
  <c r="AD9" i="4"/>
  <c r="AB9" i="4"/>
  <c r="Y9" i="4"/>
  <c r="T9" i="4"/>
  <c r="P9" i="4"/>
  <c r="AF10" i="3"/>
  <c r="AG10" i="3" s="1"/>
  <c r="AE10" i="3"/>
  <c r="AD10" i="3"/>
  <c r="AB10" i="3"/>
  <c r="W10" i="3"/>
  <c r="R10" i="3"/>
  <c r="P10" i="3"/>
  <c r="AF9" i="3"/>
  <c r="AE9" i="3"/>
  <c r="AG9" i="3" s="1"/>
  <c r="AD9" i="3"/>
  <c r="AB9" i="3"/>
  <c r="Y9" i="3"/>
  <c r="T9" i="3"/>
  <c r="R9" i="3" s="1"/>
  <c r="P9" i="3"/>
  <c r="R10" i="7" l="1"/>
  <c r="AG10" i="7"/>
  <c r="R9" i="4"/>
  <c r="AG9" i="4"/>
  <c r="AG11" i="5"/>
  <c r="AG10" i="6"/>
  <c r="R13" i="7"/>
  <c r="AG19" i="7"/>
  <c r="R12" i="6"/>
  <c r="AG12" i="6"/>
  <c r="AG10" i="5"/>
  <c r="AE15" i="7"/>
  <c r="R15" i="7"/>
  <c r="AF15" i="7" s="1"/>
  <c r="AE16" i="7"/>
  <c r="R16" i="7"/>
  <c r="AF16" i="7" s="1"/>
  <c r="AE12" i="7"/>
  <c r="R12" i="7"/>
  <c r="AF12" i="7" s="1"/>
  <c r="AE17" i="7"/>
  <c r="R17" i="7"/>
  <c r="AF17" i="7" s="1"/>
  <c r="AE14" i="7"/>
  <c r="R14" i="7"/>
  <c r="AF14" i="7" s="1"/>
  <c r="AE9" i="7"/>
  <c r="R9" i="7"/>
  <c r="AF9" i="7" s="1"/>
  <c r="AE15" i="6"/>
  <c r="R15" i="6"/>
  <c r="AF15" i="6" s="1"/>
  <c r="AE13" i="6"/>
  <c r="R13" i="6"/>
  <c r="AF13" i="6" s="1"/>
  <c r="AE14" i="6"/>
  <c r="R14" i="6"/>
  <c r="AF14" i="6" s="1"/>
  <c r="AE9" i="6"/>
  <c r="R9" i="6"/>
  <c r="AF9" i="6" s="1"/>
  <c r="AE9" i="5"/>
  <c r="R9" i="5"/>
  <c r="AF9" i="5" s="1"/>
  <c r="AE11" i="4"/>
  <c r="R11" i="4"/>
  <c r="AF11" i="4" s="1"/>
  <c r="AE11" i="3"/>
  <c r="R11" i="3"/>
  <c r="AF11" i="3" s="1"/>
  <c r="AG15" i="6" l="1"/>
  <c r="AG13" i="6"/>
  <c r="AG9" i="6"/>
  <c r="AG17" i="7"/>
  <c r="AG14" i="7"/>
  <c r="AG16" i="7"/>
  <c r="AG9" i="7"/>
  <c r="AG12" i="7"/>
  <c r="AG15" i="7"/>
  <c r="AG14" i="6"/>
  <c r="AG9" i="5"/>
  <c r="AG11" i="4"/>
  <c r="AG11" i="3"/>
</calcChain>
</file>

<file path=xl/sharedStrings.xml><?xml version="1.0" encoding="utf-8"?>
<sst xmlns="http://schemas.openxmlformats.org/spreadsheetml/2006/main" count="345" uniqueCount="82">
  <si>
    <t>Ονοματεπώνυμο</t>
  </si>
  <si>
    <t>Εργασιακή Σχέση</t>
  </si>
  <si>
    <t>Κατηγ.
Εκπ/σης</t>
  </si>
  <si>
    <t>Κλάδος</t>
  </si>
  <si>
    <t>Ειδικότητα</t>
  </si>
  <si>
    <t>ΑΒΡΑΜΟΠΟΥΛΟΥ ΒΑΣΙΛΙΚΗ</t>
  </si>
  <si>
    <t>ΜΟΝΙΜΟΣ</t>
  </si>
  <si>
    <t>Π.Ε.</t>
  </si>
  <si>
    <t>ΠΕ ΧΗΜΙΚΩΝ</t>
  </si>
  <si>
    <t>ΑΓΓΕΛΗΣ ΓΕΩΡΓΙΟΣ</t>
  </si>
  <si>
    <t>ΙΔΑΧ</t>
  </si>
  <si>
    <t>ΠΕ ΜΗΧΑΝΙΚΩΝ</t>
  </si>
  <si>
    <t>ΠΕ ΧΗΜΙΚΩΝ ΜΗΧΑΝΙΚΩΝ</t>
  </si>
  <si>
    <t>ΑΝΔΡΟΥΛΑΚΗΣ ΕΜΜΑΝΟΥΗΛ</t>
  </si>
  <si>
    <t>ΠΕ ΓΕΩΤΕΧΝΙΚΩΝ</t>
  </si>
  <si>
    <t>ΠΕ ΚΤΗΝΙΑΤΡΩΝ</t>
  </si>
  <si>
    <t>ΕΙΔΙΚΟ ΕΠΙΣΤΗΜΟΝΙΚΟ ΠΡΟΣΩΠΙΚΟ</t>
  </si>
  <si>
    <t>ΕΙΔ. ΕΠΙΣΤΗΜΟΝ. ΠΡΟΣΩΠΙΚΟ</t>
  </si>
  <si>
    <t>ΒΑΚΑΛΟΠΟΥΛΟΣ ΑΓΓΕΛΟΣ</t>
  </si>
  <si>
    <t>ΒΑΡΑΓΓΟΥΛΗ  ΑΝΑΣΤΑΣΙΑ</t>
  </si>
  <si>
    <t>ΠΕ ΓΕΩΠΟΝΩΝ</t>
  </si>
  <si>
    <t>ΖΗΚΑ ΜΑΓΔΑΛΗΝΗ</t>
  </si>
  <si>
    <t>ΠΕ ΦΑΡΜΑΚΕΥΤΙΙΚΗΣ</t>
  </si>
  <si>
    <t>ΠΕ ΦΑΡΜΑΚΟΠΟΙΩΝ</t>
  </si>
  <si>
    <t>ΚΑΡΙΩΤΟΓΛΟΥ ΔΗΜΗΤΡΙΟΣ</t>
  </si>
  <si>
    <t>ΚΟΥΛΟΧΕΡΗΣ ΠΑΝΑΓΙΩΤΗΣ</t>
  </si>
  <si>
    <t>ΛΥΚΟΓΙΑΝΝΗΣ ΙΩΑΝΝΗΣ</t>
  </si>
  <si>
    <t>ΠΑΛΙΛΗΣ  ΛΕΩΝΙΔΑΣ</t>
  </si>
  <si>
    <t>ΠΑΠΑΓΕΩΡΓΙΟΥ ΒΑΣΙΛΙΚΗ</t>
  </si>
  <si>
    <t>ΠΑΠΑΔΗΜΗΤΡΙΟΥ ΔΗΜΗΤΡΑ</t>
  </si>
  <si>
    <t>ΠΑΠΑΝΑΣΤΑΣΙΟΥ ΔΑΝΑΗ</t>
  </si>
  <si>
    <t>ΠΕ ΒΙΟΛΟΓΩΝ</t>
  </si>
  <si>
    <t>ΠΕΤΡΑΚΗ ΧΡΥΣΗ</t>
  </si>
  <si>
    <t>ΠΛΟΥΜΙΔΟΥ ΡΟΖΑΝΝΑ</t>
  </si>
  <si>
    <t>ΣΩΤΗΡΙΟΥ ΚΟΝΔΥΛΙΑ</t>
  </si>
  <si>
    <t>ΓΙΑΝΝΟΥΛΗ ΒΑΣΙΛΙΚΗ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</si>
  <si>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</si>
  <si>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</si>
  <si>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</si>
  <si>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</si>
  <si>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</si>
  <si>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</si>
  <si>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</si>
  <si>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</si>
  <si>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</si>
  <si>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</si>
  <si>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</si>
  <si>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</si>
  <si>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</si>
  <si>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</si>
  <si>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</si>
  <si>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</si>
  <si>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t>ΓΑΛΑΚΤΟΣ, ΑΥΓΩΝ, ΜΕΛΙΟΥ &amp; ΛΟΙΠΩΝ ΤΡΟΦΙΜΩΝ ΖΩΙΚΗΣ ΠΡΟΕΛΕΥΣΗΣ ΤΗΣ Δ.Α.Τ.</t>
  </si>
  <si>
    <t xml:space="preserve"> ΚΡΕΑΤΟΣ &amp; ΑΛΙΕΥΜΑΤΩΝ ΤΗΣ Δ.Α.Τ.</t>
  </si>
  <si>
    <t>ΤΡΟΦΙΜΩΝ ΦΥΤΙΚΗΣ ΠΡΟΕΛΕΥΣΗΣ, ΛΟΙΠΩΝ ΤΡΟΦΙΜΩΝ, ΥΛΙΚΩΝ &amp; ΑΝΤΙΚΕΙΜΕΝΩΝ ΣΕ ΕΠΑΦΗ ΜΕ ΤΡΟΦΙΜΑ ΤΗΣ Δ.Α.Τ.</t>
  </si>
  <si>
    <t>ΠΑΡΑΓΟΝΤΩΝ ΑΣΦΑΛΕΙΑΣ ΤΗΣ Δ.Α.Τ.</t>
  </si>
  <si>
    <t>ΠΑΡΑΚΟΛΟΥΘΗΣΗΣ ΚΑΙ ΑΞΙΟΛΟΓΗΣΗΣ ΤΩΝ ΕΛΕΓΧΩΝΤΗΣ Δ.Α.Τ.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</si>
  <si>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</si>
  <si>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</si>
  <si>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</si>
  <si>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</si>
  <si>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</si>
  <si>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</si>
  <si>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</si>
  <si>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</si>
  <si>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</si>
  <si>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</si>
  <si>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</si>
  <si>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</si>
  <si>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</t>
    </r>
    <r>
      <rPr>
        <b/>
        <sz val="12"/>
        <rFont val="Calibri"/>
        <family val="2"/>
        <charset val="161"/>
      </rPr>
      <t>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</si>
  <si>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</t>
    </r>
    <r>
      <rPr>
        <b/>
        <sz val="12"/>
        <rFont val="Calibri"/>
        <family val="2"/>
        <charset val="161"/>
      </rPr>
      <t xml:space="preserve">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</si>
  <si>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</t>
    </r>
    <r>
      <rPr>
        <b/>
        <sz val="12"/>
        <rFont val="Calibri"/>
        <family val="2"/>
        <charset val="161"/>
      </rPr>
      <t xml:space="preserve">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</si>
  <si>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</t>
    </r>
    <r>
      <rPr>
        <b/>
        <sz val="12"/>
        <rFont val="Calibri"/>
        <family val="2"/>
        <charset val="161"/>
      </rPr>
      <t>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</si>
  <si>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</t>
    </r>
    <r>
      <rPr>
        <b/>
        <sz val="12"/>
        <rFont val="Calibri"/>
        <family val="2"/>
        <charset val="161"/>
      </rPr>
      <t xml:space="preserve">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</si>
  <si>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</t>
    </r>
    <r>
      <rPr>
        <b/>
        <sz val="12"/>
        <rFont val="Calibri"/>
        <family val="2"/>
        <charset val="161"/>
      </rPr>
      <t xml:space="preserve"> ΚΑΤΟΠΙΝ ΚΡΙΣΗΣ       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</si>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</sst>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2"/>
      <name val="Calibri"/>
      <family val="2"/>
      <charset val="161"/>
      <scheme val="minor"/>
    </font>
    <font>
      <sz val="12"/>
      <name val="Arial"/>
      <family val="2"/>
      <charset val="161"/>
    </font>
    <font>
      <b/>
      <sz val="12"/>
      <name val="Calibri"/>
      <family val="2"/>
      <charset val="161"/>
    </font>
    <font>
      <sz val="12"/>
      <color rgb="FF000000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  <font>
      <b/>
      <i/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 wrapText="1"/>
    </xf>
    <xf numFmtId="4" fontId="3" fillId="0" borderId="21" xfId="0" applyNumberFormat="1" applyFont="1" applyBorder="1" applyAlignment="1">
      <alignment horizontal="right" vertical="top"/>
    </xf>
    <xf numFmtId="4" fontId="3" fillId="0" borderId="22" xfId="0" applyNumberFormat="1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4" fontId="3" fillId="0" borderId="23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2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4" fontId="3" fillId="0" borderId="13" xfId="0" applyNumberFormat="1" applyFont="1" applyBorder="1" applyAlignment="1">
      <alignment horizontal="right" vertical="top"/>
    </xf>
    <xf numFmtId="4" fontId="3" fillId="0" borderId="17" xfId="0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3" xfId="0" applyNumberFormat="1" applyFont="1" applyFill="1" applyBorder="1" applyAlignment="1">
      <alignment horizontal="right" vertical="top"/>
    </xf>
    <xf numFmtId="4" fontId="1" fillId="2" borderId="18" xfId="0" applyNumberFormat="1" applyFont="1" applyFill="1" applyBorder="1" applyAlignment="1">
      <alignment horizontal="right" vertical="top"/>
    </xf>
    <xf numFmtId="4" fontId="1" fillId="2" borderId="25" xfId="0" applyNumberFormat="1" applyFont="1" applyFill="1" applyBorder="1" applyAlignment="1">
      <alignment horizontal="right" vertical="top"/>
    </xf>
    <xf numFmtId="4" fontId="1" fillId="2" borderId="22" xfId="0" applyNumberFormat="1" applyFont="1" applyFill="1" applyBorder="1" applyAlignment="1">
      <alignment horizontal="right" vertical="top"/>
    </xf>
    <xf numFmtId="4" fontId="1" fillId="2" borderId="23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4" fontId="3" fillId="3" borderId="17" xfId="0" applyNumberFormat="1" applyFont="1" applyFill="1" applyBorder="1" applyAlignment="1">
      <alignment horizontal="right" vertical="top"/>
    </xf>
    <xf numFmtId="4" fontId="3" fillId="3" borderId="24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4" fontId="3" fillId="3" borderId="15" xfId="0" applyNumberFormat="1" applyFont="1" applyFill="1" applyBorder="1" applyAlignment="1">
      <alignment horizontal="right" vertical="top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1046-86C8-4F95-B71C-158AD4859C2C}">
  <dimension ref="A1:AG11"/>
  <sheetViews>
    <sheetView tabSelected="1" view="pageBreakPreview" zoomScaleNormal="100" zoomScaleSheetLayoutView="100" workbookViewId="0">
      <pane ySplit="8" topLeftCell="A9" activePane="bottomLeft" state="frozen"/>
      <selection pane="bottomLeft" activeCell="B9" sqref="B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x14ac:dyDescent="0.25">
      <c r="A2" s="62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</row>
    <row r="3" spans="1:33" x14ac:dyDescent="0.25">
      <c r="A3" s="65" t="s">
        <v>53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3" x14ac:dyDescent="0.25">
      <c r="A4" s="62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3" ht="16.5" thickBot="1" x14ac:dyDescent="0.3">
      <c r="A5" s="68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6.5" customHeight="1" thickBot="1" x14ac:dyDescent="0.3">
      <c r="A6" s="2"/>
      <c r="B6" s="46"/>
      <c r="C6" s="46"/>
      <c r="D6" s="46"/>
      <c r="E6" s="46"/>
      <c r="F6" s="46"/>
      <c r="G6" s="54" t="s">
        <v>37</v>
      </c>
      <c r="H6" s="55"/>
      <c r="I6" s="55"/>
      <c r="J6" s="55"/>
      <c r="K6" s="55"/>
      <c r="L6" s="55"/>
      <c r="M6" s="55"/>
      <c r="N6" s="55"/>
      <c r="O6" s="56"/>
      <c r="P6" s="72" t="s">
        <v>38</v>
      </c>
      <c r="Q6" s="73"/>
      <c r="R6" s="73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1"/>
      <c r="AE6" s="47"/>
      <c r="AF6" s="47"/>
      <c r="AG6" s="48"/>
    </row>
    <row r="7" spans="1:33" s="11" customFormat="1" x14ac:dyDescent="0.2">
      <c r="A7" s="6"/>
      <c r="B7" s="7"/>
      <c r="C7" s="7"/>
      <c r="D7" s="7"/>
      <c r="E7" s="7"/>
      <c r="F7" s="8"/>
      <c r="G7" s="54"/>
      <c r="H7" s="55"/>
      <c r="I7" s="55"/>
      <c r="J7" s="55"/>
      <c r="K7" s="55"/>
      <c r="L7" s="55"/>
      <c r="M7" s="55"/>
      <c r="N7" s="55"/>
      <c r="O7" s="56"/>
      <c r="P7" s="9"/>
      <c r="Q7" s="49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  <c r="AE7" s="70" t="s">
        <v>39</v>
      </c>
      <c r="AF7" s="70"/>
      <c r="AG7" s="71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76</v>
      </c>
      <c r="U8" s="29" t="s">
        <v>77</v>
      </c>
      <c r="V8" s="12" t="s">
        <v>45</v>
      </c>
      <c r="W8" s="29" t="s">
        <v>78</v>
      </c>
      <c r="X8" s="12" t="s">
        <v>47</v>
      </c>
      <c r="Y8" s="29" t="s">
        <v>79</v>
      </c>
      <c r="Z8" s="29" t="s">
        <v>80</v>
      </c>
      <c r="AA8" s="12" t="s">
        <v>48</v>
      </c>
      <c r="AB8" s="29" t="s">
        <v>81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2.25" thickBot="1" x14ac:dyDescent="0.3">
      <c r="A9" s="52">
        <v>1</v>
      </c>
      <c r="B9" s="16" t="s">
        <v>35</v>
      </c>
      <c r="C9" s="16" t="s">
        <v>6</v>
      </c>
      <c r="D9" s="17" t="s">
        <v>7</v>
      </c>
      <c r="E9" s="16" t="s">
        <v>14</v>
      </c>
      <c r="F9" s="16" t="s">
        <v>15</v>
      </c>
      <c r="G9" s="20">
        <v>100</v>
      </c>
      <c r="H9" s="21">
        <v>0</v>
      </c>
      <c r="I9" s="21">
        <v>0</v>
      </c>
      <c r="J9" s="22">
        <v>0</v>
      </c>
      <c r="K9" s="21">
        <v>200</v>
      </c>
      <c r="L9" s="21">
        <v>0</v>
      </c>
      <c r="M9" s="21">
        <v>0</v>
      </c>
      <c r="N9" s="21">
        <v>50</v>
      </c>
      <c r="O9" s="23">
        <v>20</v>
      </c>
      <c r="P9" s="20">
        <f>60*1.5</f>
        <v>90</v>
      </c>
      <c r="Q9" s="21">
        <v>0</v>
      </c>
      <c r="R9" s="23">
        <f>T9+Y9+AB9+AD9</f>
        <v>597</v>
      </c>
      <c r="S9" s="45">
        <v>36</v>
      </c>
      <c r="T9" s="24">
        <f>36*4</f>
        <v>144</v>
      </c>
      <c r="U9" s="24">
        <v>0</v>
      </c>
      <c r="V9" s="43">
        <v>0</v>
      </c>
      <c r="W9" s="24">
        <v>0</v>
      </c>
      <c r="X9" s="43">
        <v>76</v>
      </c>
      <c r="Y9" s="24">
        <f>76*3</f>
        <v>228</v>
      </c>
      <c r="Z9" s="24">
        <v>0</v>
      </c>
      <c r="AA9" s="43">
        <v>8</v>
      </c>
      <c r="AB9" s="24">
        <f>8*3</f>
        <v>24</v>
      </c>
      <c r="AC9" s="43">
        <v>134</v>
      </c>
      <c r="AD9" s="24">
        <f>134*1.5</f>
        <v>201</v>
      </c>
      <c r="AE9" s="40">
        <f>(G9+H9+I9+J9+K9+L9+M9+N9+O9)*33%</f>
        <v>122.10000000000001</v>
      </c>
      <c r="AF9" s="41">
        <f>(597+90)*0.33</f>
        <v>226.71</v>
      </c>
      <c r="AG9" s="42">
        <f t="shared" ref="AG9:AG10" si="0">AE9+AF9</f>
        <v>348.81</v>
      </c>
    </row>
    <row r="10" spans="1:33" ht="31.5" x14ac:dyDescent="0.25">
      <c r="A10" s="52">
        <v>2</v>
      </c>
      <c r="B10" s="16" t="s">
        <v>13</v>
      </c>
      <c r="C10" s="16" t="s">
        <v>6</v>
      </c>
      <c r="D10" s="17" t="s">
        <v>7</v>
      </c>
      <c r="E10" s="16" t="s">
        <v>14</v>
      </c>
      <c r="F10" s="16" t="s">
        <v>15</v>
      </c>
      <c r="G10" s="25">
        <v>100</v>
      </c>
      <c r="H10" s="24">
        <v>0</v>
      </c>
      <c r="I10" s="24">
        <v>0</v>
      </c>
      <c r="J10" s="26">
        <v>0</v>
      </c>
      <c r="K10" s="24">
        <v>200</v>
      </c>
      <c r="L10" s="24">
        <v>0</v>
      </c>
      <c r="M10" s="24">
        <v>0</v>
      </c>
      <c r="N10" s="24">
        <v>30</v>
      </c>
      <c r="O10" s="27">
        <v>15</v>
      </c>
      <c r="P10" s="25">
        <f>85*1.5</f>
        <v>127.5</v>
      </c>
      <c r="Q10" s="24">
        <v>0</v>
      </c>
      <c r="R10" s="27">
        <f>52+321+139.5</f>
        <v>512.5</v>
      </c>
      <c r="S10" s="53">
        <v>0</v>
      </c>
      <c r="T10" s="24">
        <v>0</v>
      </c>
      <c r="U10" s="24">
        <v>0</v>
      </c>
      <c r="V10" s="43">
        <v>13</v>
      </c>
      <c r="W10" s="24">
        <f>13*4</f>
        <v>52</v>
      </c>
      <c r="X10" s="43">
        <v>0</v>
      </c>
      <c r="Y10" s="24">
        <v>0</v>
      </c>
      <c r="Z10" s="24">
        <v>0</v>
      </c>
      <c r="AA10" s="43">
        <v>107</v>
      </c>
      <c r="AB10" s="24">
        <f>107*3</f>
        <v>321</v>
      </c>
      <c r="AC10" s="43">
        <v>93</v>
      </c>
      <c r="AD10" s="24">
        <f>93*1.5</f>
        <v>139.5</v>
      </c>
      <c r="AE10" s="39">
        <f>(G10+H10+I10+J10+K10+L10+M10+N10+O10)*33%</f>
        <v>113.85000000000001</v>
      </c>
      <c r="AF10" s="37">
        <f>(127.5+512.5)*0.33</f>
        <v>211.20000000000002</v>
      </c>
      <c r="AG10" s="38">
        <f t="shared" si="0"/>
        <v>325.05</v>
      </c>
    </row>
    <row r="11" spans="1:33" ht="31.5" x14ac:dyDescent="0.25">
      <c r="A11" s="52">
        <v>3</v>
      </c>
      <c r="B11" s="16" t="s">
        <v>32</v>
      </c>
      <c r="C11" s="16" t="s">
        <v>6</v>
      </c>
      <c r="D11" s="17" t="s">
        <v>7</v>
      </c>
      <c r="E11" s="16" t="s">
        <v>14</v>
      </c>
      <c r="F11" s="16" t="s">
        <v>15</v>
      </c>
      <c r="G11" s="24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50</v>
      </c>
      <c r="M11" s="24">
        <v>0</v>
      </c>
      <c r="N11" s="24">
        <v>50</v>
      </c>
      <c r="O11" s="24">
        <v>5</v>
      </c>
      <c r="P11" s="24">
        <v>420</v>
      </c>
      <c r="Q11" s="24">
        <v>22</v>
      </c>
      <c r="R11" s="24">
        <f t="shared" ref="R11" si="1">T11+U11+W11+Y11+Z11+AB11+AD11</f>
        <v>0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0</v>
      </c>
      <c r="AB11" s="24">
        <v>0</v>
      </c>
      <c r="AC11" s="43">
        <v>0</v>
      </c>
      <c r="AD11" s="24">
        <v>0</v>
      </c>
      <c r="AE11" s="37">
        <f t="shared" ref="AE11" si="2">(G11+H11+I11+J11+K11+L11+M11+N11+O11)*33%</f>
        <v>133.65</v>
      </c>
      <c r="AF11" s="37">
        <f t="shared" ref="AF11" si="3">(P11+Q11+R11)*33%</f>
        <v>145.86000000000001</v>
      </c>
      <c r="AG11" s="37">
        <f t="shared" ref="AG11" si="4">AE11+AF11</f>
        <v>279.51</v>
      </c>
    </row>
  </sheetData>
  <mergeCells count="10">
    <mergeCell ref="G6:O6"/>
    <mergeCell ref="R7:AD7"/>
    <mergeCell ref="A1:AG1"/>
    <mergeCell ref="A2:AG2"/>
    <mergeCell ref="A3:AG3"/>
    <mergeCell ref="A4:AG4"/>
    <mergeCell ref="A5:AG5"/>
    <mergeCell ref="G7:O7"/>
    <mergeCell ref="AE7:AG7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03D3-117C-4A8F-B1FD-73CE60520A55}">
  <dimension ref="A1:AG11"/>
  <sheetViews>
    <sheetView view="pageBreakPreview" zoomScaleNormal="100" zoomScaleSheetLayoutView="100" workbookViewId="0">
      <pane ySplit="8" topLeftCell="A9" activePane="bottomLeft" state="frozen"/>
      <selection pane="bottomLeft" activeCell="AG11" sqref="AG11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x14ac:dyDescent="0.25">
      <c r="A2" s="62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</row>
    <row r="3" spans="1:33" x14ac:dyDescent="0.25">
      <c r="A3" s="65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3" x14ac:dyDescent="0.25">
      <c r="A4" s="62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3" ht="16.5" thickBot="1" x14ac:dyDescent="0.3">
      <c r="A5" s="68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6.5" customHeight="1" thickBot="1" x14ac:dyDescent="0.3">
      <c r="A6" s="2"/>
      <c r="B6" s="46"/>
      <c r="C6" s="46"/>
      <c r="D6" s="46"/>
      <c r="E6" s="46"/>
      <c r="F6" s="46"/>
      <c r="G6" s="54" t="s">
        <v>37</v>
      </c>
      <c r="H6" s="55"/>
      <c r="I6" s="55"/>
      <c r="J6" s="55"/>
      <c r="K6" s="55"/>
      <c r="L6" s="55"/>
      <c r="M6" s="55"/>
      <c r="N6" s="55"/>
      <c r="O6" s="56"/>
      <c r="P6" s="72" t="s">
        <v>38</v>
      </c>
      <c r="Q6" s="73"/>
      <c r="R6" s="73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1"/>
      <c r="AE6" s="47"/>
      <c r="AF6" s="47"/>
      <c r="AG6" s="48"/>
    </row>
    <row r="7" spans="1:33" s="11" customFormat="1" x14ac:dyDescent="0.2">
      <c r="A7" s="6"/>
      <c r="B7" s="7"/>
      <c r="C7" s="7"/>
      <c r="D7" s="7"/>
      <c r="E7" s="7"/>
      <c r="F7" s="8"/>
      <c r="G7" s="54"/>
      <c r="H7" s="55"/>
      <c r="I7" s="55"/>
      <c r="J7" s="55"/>
      <c r="K7" s="55"/>
      <c r="L7" s="55"/>
      <c r="M7" s="55"/>
      <c r="N7" s="55"/>
      <c r="O7" s="56"/>
      <c r="P7" s="9"/>
      <c r="Q7" s="49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  <c r="AE7" s="70" t="s">
        <v>39</v>
      </c>
      <c r="AF7" s="70"/>
      <c r="AG7" s="71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76</v>
      </c>
      <c r="U8" s="29" t="s">
        <v>77</v>
      </c>
      <c r="V8" s="12" t="s">
        <v>45</v>
      </c>
      <c r="W8" s="29" t="s">
        <v>78</v>
      </c>
      <c r="X8" s="12" t="s">
        <v>47</v>
      </c>
      <c r="Y8" s="29" t="s">
        <v>79</v>
      </c>
      <c r="Z8" s="29" t="s">
        <v>80</v>
      </c>
      <c r="AA8" s="12" t="s">
        <v>48</v>
      </c>
      <c r="AB8" s="29" t="s">
        <v>81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2.25" thickBot="1" x14ac:dyDescent="0.3">
      <c r="A9" s="18">
        <v>1</v>
      </c>
      <c r="B9" s="16" t="s">
        <v>35</v>
      </c>
      <c r="C9" s="16" t="s">
        <v>6</v>
      </c>
      <c r="D9" s="17" t="s">
        <v>7</v>
      </c>
      <c r="E9" s="16" t="s">
        <v>14</v>
      </c>
      <c r="F9" s="16" t="s">
        <v>15</v>
      </c>
      <c r="G9" s="20">
        <v>100</v>
      </c>
      <c r="H9" s="21">
        <v>0</v>
      </c>
      <c r="I9" s="21">
        <v>0</v>
      </c>
      <c r="J9" s="22">
        <v>0</v>
      </c>
      <c r="K9" s="21">
        <v>200</v>
      </c>
      <c r="L9" s="21">
        <v>0</v>
      </c>
      <c r="M9" s="21">
        <v>0</v>
      </c>
      <c r="N9" s="21">
        <v>50</v>
      </c>
      <c r="O9" s="23">
        <v>20</v>
      </c>
      <c r="P9" s="20">
        <f>60*1.5</f>
        <v>90</v>
      </c>
      <c r="Q9" s="21">
        <v>0</v>
      </c>
      <c r="R9" s="23">
        <f>T9+Y9+AB9+AD9</f>
        <v>597</v>
      </c>
      <c r="S9" s="45">
        <v>36</v>
      </c>
      <c r="T9" s="24">
        <f>36*4</f>
        <v>144</v>
      </c>
      <c r="U9" s="24">
        <v>0</v>
      </c>
      <c r="V9" s="43">
        <v>0</v>
      </c>
      <c r="W9" s="24">
        <v>0</v>
      </c>
      <c r="X9" s="43">
        <v>76</v>
      </c>
      <c r="Y9" s="24">
        <f>76*3</f>
        <v>228</v>
      </c>
      <c r="Z9" s="24">
        <v>0</v>
      </c>
      <c r="AA9" s="43">
        <v>8</v>
      </c>
      <c r="AB9" s="24">
        <f>8*3</f>
        <v>24</v>
      </c>
      <c r="AC9" s="43">
        <v>134</v>
      </c>
      <c r="AD9" s="24">
        <f>134*1.5</f>
        <v>201</v>
      </c>
      <c r="AE9" s="40">
        <f>(G9+H9+I9+J9+K9+L9+M9+N9+O9)*33%</f>
        <v>122.10000000000001</v>
      </c>
      <c r="AF9" s="41">
        <f>(597+90)*0.33</f>
        <v>226.71</v>
      </c>
      <c r="AG9" s="42">
        <f t="shared" ref="AG9:AG10" si="0">AE9+AF9</f>
        <v>348.81</v>
      </c>
    </row>
    <row r="10" spans="1:33" ht="31.5" x14ac:dyDescent="0.25">
      <c r="A10" s="18">
        <v>2</v>
      </c>
      <c r="B10" s="16" t="s">
        <v>19</v>
      </c>
      <c r="C10" s="16" t="s">
        <v>6</v>
      </c>
      <c r="D10" s="17" t="s">
        <v>7</v>
      </c>
      <c r="E10" s="16" t="s">
        <v>14</v>
      </c>
      <c r="F10" s="16" t="s">
        <v>15</v>
      </c>
      <c r="G10" s="25">
        <v>100</v>
      </c>
      <c r="H10" s="24">
        <v>0</v>
      </c>
      <c r="I10" s="24">
        <v>0</v>
      </c>
      <c r="J10" s="26">
        <v>0</v>
      </c>
      <c r="K10" s="24">
        <v>200</v>
      </c>
      <c r="L10" s="24">
        <v>50</v>
      </c>
      <c r="M10" s="24">
        <v>0</v>
      </c>
      <c r="N10" s="24">
        <v>50</v>
      </c>
      <c r="O10" s="28">
        <v>20</v>
      </c>
      <c r="P10" s="25">
        <v>211.5</v>
      </c>
      <c r="Q10" s="24">
        <v>0</v>
      </c>
      <c r="R10" s="24">
        <v>400.5</v>
      </c>
      <c r="S10" s="43">
        <v>0</v>
      </c>
      <c r="T10" s="24">
        <v>0</v>
      </c>
      <c r="U10" s="24">
        <v>0</v>
      </c>
      <c r="V10" s="43">
        <v>0</v>
      </c>
      <c r="W10" s="24">
        <v>0</v>
      </c>
      <c r="X10" s="43">
        <v>0</v>
      </c>
      <c r="Y10" s="24">
        <v>0</v>
      </c>
      <c r="Z10" s="24">
        <v>0</v>
      </c>
      <c r="AA10" s="43">
        <v>120</v>
      </c>
      <c r="AB10" s="24">
        <v>360</v>
      </c>
      <c r="AC10" s="43">
        <v>27</v>
      </c>
      <c r="AD10" s="24">
        <v>40.5</v>
      </c>
      <c r="AE10" s="37">
        <f t="shared" ref="AE10" si="1">(G10+H10+I10+J10+K10+L10+M10+N10+O10)*33%</f>
        <v>138.6</v>
      </c>
      <c r="AF10" s="37">
        <f t="shared" ref="AF10" si="2">(P10+Q10+R10)*33%</f>
        <v>201.96</v>
      </c>
      <c r="AG10" s="38">
        <f t="shared" si="0"/>
        <v>340.56</v>
      </c>
    </row>
    <row r="11" spans="1:33" ht="47.25" x14ac:dyDescent="0.25">
      <c r="A11" s="18">
        <v>3</v>
      </c>
      <c r="B11" s="16" t="s">
        <v>18</v>
      </c>
      <c r="C11" s="16" t="s">
        <v>10</v>
      </c>
      <c r="D11" s="17" t="s">
        <v>7</v>
      </c>
      <c r="E11" s="16" t="s">
        <v>16</v>
      </c>
      <c r="F11" s="16" t="s">
        <v>17</v>
      </c>
      <c r="G11" s="24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0</v>
      </c>
      <c r="M11" s="24">
        <v>0</v>
      </c>
      <c r="N11" s="24">
        <v>50</v>
      </c>
      <c r="O11" s="24">
        <v>20</v>
      </c>
      <c r="P11" s="24">
        <v>241.5</v>
      </c>
      <c r="Q11" s="24">
        <v>0</v>
      </c>
      <c r="R11" s="24">
        <f>T11+U11+W11+Y11+Z11+AB11+AD11</f>
        <v>397.5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120</v>
      </c>
      <c r="AB11" s="24">
        <v>360</v>
      </c>
      <c r="AC11" s="43">
        <v>25</v>
      </c>
      <c r="AD11" s="24">
        <v>37.5</v>
      </c>
      <c r="AE11" s="37">
        <f t="shared" ref="AE11" si="3">(G11+H11+I11+J11+K11+L11+M11+N11+O11)*33%</f>
        <v>122.10000000000001</v>
      </c>
      <c r="AF11" s="37">
        <f t="shared" ref="AF11" si="4">(P11+Q11+R11)*33%</f>
        <v>210.87</v>
      </c>
      <c r="AG11" s="37">
        <f t="shared" ref="AG11" si="5">AE11+AF11</f>
        <v>332.97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81051-6C9F-41F7-9A29-64A77ABC652B}">
  <dimension ref="A1:AG11"/>
  <sheetViews>
    <sheetView view="pageBreakPreview" zoomScaleNormal="100" zoomScaleSheetLayoutView="100" workbookViewId="0">
      <pane ySplit="8" topLeftCell="A9" activePane="bottomLeft" state="frozen"/>
      <selection pane="bottomLeft" activeCell="AE11" sqref="AE11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x14ac:dyDescent="0.25">
      <c r="A2" s="62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</row>
    <row r="3" spans="1:33" x14ac:dyDescent="0.25">
      <c r="A3" s="65" t="s">
        <v>54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3" x14ac:dyDescent="0.25">
      <c r="A4" s="62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3" ht="16.5" thickBot="1" x14ac:dyDescent="0.3">
      <c r="A5" s="68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6.5" customHeight="1" thickBot="1" x14ac:dyDescent="0.3">
      <c r="A6" s="2"/>
      <c r="B6" s="46"/>
      <c r="C6" s="46"/>
      <c r="D6" s="46"/>
      <c r="E6" s="46"/>
      <c r="F6" s="46"/>
      <c r="G6" s="54" t="s">
        <v>37</v>
      </c>
      <c r="H6" s="55"/>
      <c r="I6" s="55"/>
      <c r="J6" s="55"/>
      <c r="K6" s="55"/>
      <c r="L6" s="55"/>
      <c r="M6" s="55"/>
      <c r="N6" s="55"/>
      <c r="O6" s="56"/>
      <c r="P6" s="72" t="s">
        <v>38</v>
      </c>
      <c r="Q6" s="73"/>
      <c r="R6" s="73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1"/>
      <c r="AE6" s="47"/>
      <c r="AF6" s="47"/>
      <c r="AG6" s="48"/>
    </row>
    <row r="7" spans="1:33" s="11" customFormat="1" x14ac:dyDescent="0.2">
      <c r="A7" s="6"/>
      <c r="B7" s="7"/>
      <c r="C7" s="7"/>
      <c r="D7" s="7"/>
      <c r="E7" s="7"/>
      <c r="F7" s="8"/>
      <c r="G7" s="54"/>
      <c r="H7" s="55"/>
      <c r="I7" s="55"/>
      <c r="J7" s="55"/>
      <c r="K7" s="55"/>
      <c r="L7" s="55"/>
      <c r="M7" s="55"/>
      <c r="N7" s="55"/>
      <c r="O7" s="56"/>
      <c r="P7" s="9"/>
      <c r="Q7" s="49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  <c r="AE7" s="70" t="s">
        <v>39</v>
      </c>
      <c r="AF7" s="70"/>
      <c r="AG7" s="71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76</v>
      </c>
      <c r="U8" s="29" t="s">
        <v>77</v>
      </c>
      <c r="V8" s="12" t="s">
        <v>45</v>
      </c>
      <c r="W8" s="29" t="s">
        <v>78</v>
      </c>
      <c r="X8" s="12" t="s">
        <v>47</v>
      </c>
      <c r="Y8" s="29" t="s">
        <v>79</v>
      </c>
      <c r="Z8" s="29" t="s">
        <v>80</v>
      </c>
      <c r="AA8" s="12" t="s">
        <v>48</v>
      </c>
      <c r="AB8" s="29" t="s">
        <v>81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1.5" x14ac:dyDescent="0.25">
      <c r="A9" s="15">
        <v>1</v>
      </c>
      <c r="B9" s="16" t="s">
        <v>5</v>
      </c>
      <c r="C9" s="16" t="s">
        <v>6</v>
      </c>
      <c r="D9" s="17" t="s">
        <v>7</v>
      </c>
      <c r="E9" s="16" t="s">
        <v>8</v>
      </c>
      <c r="F9" s="19" t="s">
        <v>8</v>
      </c>
      <c r="G9" s="25">
        <v>100</v>
      </c>
      <c r="H9" s="24">
        <v>0</v>
      </c>
      <c r="I9" s="24">
        <v>350</v>
      </c>
      <c r="J9" s="26">
        <v>0</v>
      </c>
      <c r="K9" s="24">
        <v>200</v>
      </c>
      <c r="L9" s="24">
        <v>50</v>
      </c>
      <c r="M9" s="24">
        <v>0</v>
      </c>
      <c r="N9" s="24">
        <v>100</v>
      </c>
      <c r="O9" s="28">
        <v>20</v>
      </c>
      <c r="P9" s="25">
        <v>148.5</v>
      </c>
      <c r="Q9" s="24">
        <v>0</v>
      </c>
      <c r="R9" s="24">
        <f t="shared" ref="R9" si="0">T9+U9+W9+Y9+Z9+AB9+AD9</f>
        <v>400.5</v>
      </c>
      <c r="S9" s="43">
        <v>0</v>
      </c>
      <c r="T9" s="24">
        <v>0</v>
      </c>
      <c r="U9" s="24">
        <v>0</v>
      </c>
      <c r="V9" s="43">
        <v>0</v>
      </c>
      <c r="W9" s="24">
        <v>0</v>
      </c>
      <c r="X9" s="43">
        <v>0</v>
      </c>
      <c r="Y9" s="24">
        <v>0</v>
      </c>
      <c r="Z9" s="24">
        <v>0</v>
      </c>
      <c r="AA9" s="43">
        <v>120</v>
      </c>
      <c r="AB9" s="24">
        <v>360</v>
      </c>
      <c r="AC9" s="43">
        <v>27</v>
      </c>
      <c r="AD9" s="24">
        <v>40.5</v>
      </c>
      <c r="AE9" s="37">
        <f t="shared" ref="AE9" si="1">(G9+H9+I9+J9+K9+L9+M9+N9+O9)*33%</f>
        <v>270.60000000000002</v>
      </c>
      <c r="AF9" s="37">
        <f t="shared" ref="AF9" si="2">(P9+Q9+R9)*33%</f>
        <v>181.17000000000002</v>
      </c>
      <c r="AG9" s="37">
        <f>AE9+AF9</f>
        <v>451.77000000000004</v>
      </c>
    </row>
    <row r="10" spans="1:33" ht="31.5" x14ac:dyDescent="0.25">
      <c r="A10" s="15">
        <v>2</v>
      </c>
      <c r="B10" s="16" t="s">
        <v>9</v>
      </c>
      <c r="C10" s="16" t="s">
        <v>10</v>
      </c>
      <c r="D10" s="17" t="s">
        <v>7</v>
      </c>
      <c r="E10" s="16" t="s">
        <v>11</v>
      </c>
      <c r="F10" s="19" t="s">
        <v>12</v>
      </c>
      <c r="G10" s="25">
        <v>100</v>
      </c>
      <c r="H10" s="24">
        <v>0</v>
      </c>
      <c r="I10" s="24">
        <v>350</v>
      </c>
      <c r="J10" s="26">
        <v>0</v>
      </c>
      <c r="K10" s="24">
        <v>200</v>
      </c>
      <c r="L10" s="24">
        <v>50</v>
      </c>
      <c r="M10" s="24">
        <v>0</v>
      </c>
      <c r="N10" s="24">
        <v>10</v>
      </c>
      <c r="O10" s="28">
        <v>0</v>
      </c>
      <c r="P10" s="25">
        <v>417</v>
      </c>
      <c r="Q10" s="24">
        <v>0</v>
      </c>
      <c r="R10" s="24">
        <f>T10+U10+W10+Y10+Z10+AB10+AD10</f>
        <v>66.3</v>
      </c>
      <c r="S10" s="43">
        <v>0</v>
      </c>
      <c r="T10" s="24">
        <v>0</v>
      </c>
      <c r="U10" s="24">
        <v>0</v>
      </c>
      <c r="V10" s="43">
        <v>0</v>
      </c>
      <c r="W10" s="24">
        <v>0</v>
      </c>
      <c r="X10" s="43">
        <v>26</v>
      </c>
      <c r="Y10" s="24">
        <v>0</v>
      </c>
      <c r="Z10" s="24">
        <v>66.3</v>
      </c>
      <c r="AA10" s="43">
        <v>0</v>
      </c>
      <c r="AB10" s="24">
        <v>0</v>
      </c>
      <c r="AC10" s="43">
        <v>0</v>
      </c>
      <c r="AD10" s="24">
        <v>0</v>
      </c>
      <c r="AE10" s="37">
        <f>(G10+H10+I10+J10+K10+L10+M10+N10+O10)*33%</f>
        <v>234.3</v>
      </c>
      <c r="AF10" s="37">
        <f>(P10+Q10+R10)*33%</f>
        <v>159.489</v>
      </c>
      <c r="AG10" s="37">
        <f t="shared" ref="AG10" si="3">AE10+AF10</f>
        <v>393.78899999999999</v>
      </c>
    </row>
    <row r="11" spans="1:33" ht="39.75" customHeight="1" x14ac:dyDescent="0.25">
      <c r="A11" s="15">
        <v>3</v>
      </c>
      <c r="B11" s="16" t="s">
        <v>21</v>
      </c>
      <c r="C11" s="16" t="s">
        <v>6</v>
      </c>
      <c r="D11" s="17" t="s">
        <v>7</v>
      </c>
      <c r="E11" s="16" t="s">
        <v>22</v>
      </c>
      <c r="F11" s="19" t="s">
        <v>23</v>
      </c>
      <c r="G11" s="25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0</v>
      </c>
      <c r="M11" s="24">
        <v>0</v>
      </c>
      <c r="N11" s="24">
        <v>60</v>
      </c>
      <c r="O11" s="28">
        <v>5</v>
      </c>
      <c r="P11" s="25">
        <v>418.5</v>
      </c>
      <c r="Q11" s="24">
        <v>0</v>
      </c>
      <c r="R11" s="24">
        <f>T11+U11+W11+Y11+Z11+AB11+AD11</f>
        <v>400.5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120</v>
      </c>
      <c r="AB11" s="24">
        <v>360</v>
      </c>
      <c r="AC11" s="43">
        <v>27</v>
      </c>
      <c r="AD11" s="24">
        <v>40.5</v>
      </c>
      <c r="AE11" s="37">
        <f>(G11+H11+I11+J11+K11+L11+M11+N11+O11)*33%</f>
        <v>120.45</v>
      </c>
      <c r="AF11" s="37">
        <f>(P11+Q11+R11)*33%</f>
        <v>270.27000000000004</v>
      </c>
      <c r="AG11" s="37">
        <f>AE11+AF11</f>
        <v>390.72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E195-6D7D-4B7D-BED9-541A9ECC11FE}">
  <dimension ref="A1:AG15"/>
  <sheetViews>
    <sheetView view="pageBreakPreview" zoomScaleNormal="100" zoomScaleSheetLayoutView="100" workbookViewId="0">
      <pane ySplit="8" topLeftCell="A12" activePane="bottomLeft" state="frozen"/>
      <selection pane="bottomLeft" activeCell="AG15" sqref="AG15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x14ac:dyDescent="0.25">
      <c r="A2" s="62" t="s">
        <v>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</row>
    <row r="3" spans="1:33" x14ac:dyDescent="0.25">
      <c r="A3" s="65" t="s">
        <v>55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3" x14ac:dyDescent="0.25">
      <c r="A4" s="62" t="s">
        <v>42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3" ht="16.5" thickBot="1" x14ac:dyDescent="0.3">
      <c r="A5" s="68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6.5" customHeight="1" thickBot="1" x14ac:dyDescent="0.3">
      <c r="A6" s="2"/>
      <c r="B6" s="46"/>
      <c r="C6" s="46"/>
      <c r="D6" s="46"/>
      <c r="E6" s="46"/>
      <c r="F6" s="46"/>
      <c r="G6" s="54" t="s">
        <v>37</v>
      </c>
      <c r="H6" s="55"/>
      <c r="I6" s="55"/>
      <c r="J6" s="55"/>
      <c r="K6" s="55"/>
      <c r="L6" s="55"/>
      <c r="M6" s="55"/>
      <c r="N6" s="55"/>
      <c r="O6" s="56"/>
      <c r="P6" s="72" t="s">
        <v>38</v>
      </c>
      <c r="Q6" s="73"/>
      <c r="R6" s="73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1"/>
      <c r="AE6" s="47"/>
      <c r="AF6" s="47"/>
      <c r="AG6" s="48"/>
    </row>
    <row r="7" spans="1:33" s="11" customFormat="1" x14ac:dyDescent="0.2">
      <c r="A7" s="6"/>
      <c r="B7" s="7"/>
      <c r="C7" s="7"/>
      <c r="D7" s="7"/>
      <c r="E7" s="7"/>
      <c r="F7" s="8"/>
      <c r="G7" s="54"/>
      <c r="H7" s="55"/>
      <c r="I7" s="55"/>
      <c r="J7" s="55"/>
      <c r="K7" s="55"/>
      <c r="L7" s="55"/>
      <c r="M7" s="55"/>
      <c r="N7" s="55"/>
      <c r="O7" s="56"/>
      <c r="P7" s="9"/>
      <c r="Q7" s="49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8"/>
      <c r="AE7" s="70" t="s">
        <v>39</v>
      </c>
      <c r="AF7" s="70"/>
      <c r="AG7" s="71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76</v>
      </c>
      <c r="U8" s="29" t="s">
        <v>77</v>
      </c>
      <c r="V8" s="12" t="s">
        <v>45</v>
      </c>
      <c r="W8" s="29" t="s">
        <v>78</v>
      </c>
      <c r="X8" s="12" t="s">
        <v>47</v>
      </c>
      <c r="Y8" s="29" t="s">
        <v>79</v>
      </c>
      <c r="Z8" s="29" t="s">
        <v>80</v>
      </c>
      <c r="AA8" s="12" t="s">
        <v>48</v>
      </c>
      <c r="AB8" s="29" t="s">
        <v>81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1.5" x14ac:dyDescent="0.25">
      <c r="A9" s="15">
        <v>1</v>
      </c>
      <c r="B9" s="16" t="s">
        <v>5</v>
      </c>
      <c r="C9" s="16" t="s">
        <v>6</v>
      </c>
      <c r="D9" s="17" t="s">
        <v>7</v>
      </c>
      <c r="E9" s="16" t="s">
        <v>8</v>
      </c>
      <c r="F9" s="19" t="s">
        <v>8</v>
      </c>
      <c r="G9" s="25">
        <v>100</v>
      </c>
      <c r="H9" s="24">
        <v>0</v>
      </c>
      <c r="I9" s="24">
        <v>350</v>
      </c>
      <c r="J9" s="26">
        <v>0</v>
      </c>
      <c r="K9" s="24">
        <v>200</v>
      </c>
      <c r="L9" s="24">
        <v>50</v>
      </c>
      <c r="M9" s="24">
        <v>0</v>
      </c>
      <c r="N9" s="24">
        <v>100</v>
      </c>
      <c r="O9" s="28">
        <v>20</v>
      </c>
      <c r="P9" s="25">
        <v>148.5</v>
      </c>
      <c r="Q9" s="24">
        <v>0</v>
      </c>
      <c r="R9" s="24">
        <f t="shared" ref="R9:R11" si="0">T9+U9+W9+Y9+Z9+AB9+AD9</f>
        <v>400.5</v>
      </c>
      <c r="S9" s="43">
        <v>0</v>
      </c>
      <c r="T9" s="24">
        <v>0</v>
      </c>
      <c r="U9" s="24">
        <v>0</v>
      </c>
      <c r="V9" s="43">
        <v>0</v>
      </c>
      <c r="W9" s="24">
        <v>0</v>
      </c>
      <c r="X9" s="43">
        <v>0</v>
      </c>
      <c r="Y9" s="24">
        <v>0</v>
      </c>
      <c r="Z9" s="24">
        <v>0</v>
      </c>
      <c r="AA9" s="43">
        <v>120</v>
      </c>
      <c r="AB9" s="24">
        <v>360</v>
      </c>
      <c r="AC9" s="43">
        <v>27</v>
      </c>
      <c r="AD9" s="24">
        <v>40.5</v>
      </c>
      <c r="AE9" s="37">
        <f t="shared" ref="AE9:AE15" si="1">(G9+H9+I9+J9+K9+L9+M9+N9+O9)*33%</f>
        <v>270.60000000000002</v>
      </c>
      <c r="AF9" s="37">
        <f t="shared" ref="AF9:AF15" si="2">(P9+Q9+R9)*33%</f>
        <v>181.17000000000002</v>
      </c>
      <c r="AG9" s="38">
        <f>AE9+AF9</f>
        <v>451.77000000000004</v>
      </c>
    </row>
    <row r="10" spans="1:33" ht="31.5" x14ac:dyDescent="0.25">
      <c r="A10" s="15">
        <v>2</v>
      </c>
      <c r="B10" s="16" t="s">
        <v>9</v>
      </c>
      <c r="C10" s="16" t="s">
        <v>10</v>
      </c>
      <c r="D10" s="17" t="s">
        <v>7</v>
      </c>
      <c r="E10" s="16" t="s">
        <v>11</v>
      </c>
      <c r="F10" s="19" t="s">
        <v>12</v>
      </c>
      <c r="G10" s="25">
        <v>100</v>
      </c>
      <c r="H10" s="24">
        <v>0</v>
      </c>
      <c r="I10" s="24">
        <v>350</v>
      </c>
      <c r="J10" s="26">
        <v>0</v>
      </c>
      <c r="K10" s="24">
        <v>200</v>
      </c>
      <c r="L10" s="24">
        <v>50</v>
      </c>
      <c r="M10" s="24">
        <v>0</v>
      </c>
      <c r="N10" s="24">
        <v>10</v>
      </c>
      <c r="O10" s="28">
        <v>0</v>
      </c>
      <c r="P10" s="25">
        <v>417</v>
      </c>
      <c r="Q10" s="24">
        <v>0</v>
      </c>
      <c r="R10" s="24">
        <f t="shared" ref="R10" si="3">T10+U10+W10+Y10+Z10+AB10+AD10</f>
        <v>66.3</v>
      </c>
      <c r="S10" s="43">
        <v>0</v>
      </c>
      <c r="T10" s="24">
        <v>0</v>
      </c>
      <c r="U10" s="24">
        <v>0</v>
      </c>
      <c r="V10" s="43">
        <v>0</v>
      </c>
      <c r="W10" s="24">
        <v>0</v>
      </c>
      <c r="X10" s="43">
        <v>26</v>
      </c>
      <c r="Y10" s="24">
        <v>0</v>
      </c>
      <c r="Z10" s="24">
        <v>66.3</v>
      </c>
      <c r="AA10" s="43">
        <v>0</v>
      </c>
      <c r="AB10" s="24">
        <v>0</v>
      </c>
      <c r="AC10" s="43">
        <v>0</v>
      </c>
      <c r="AD10" s="24">
        <v>0</v>
      </c>
      <c r="AE10" s="37">
        <f t="shared" ref="AE10" si="4">(G10+H10+I10+J10+K10+L10+M10+N10+O10)*33%</f>
        <v>234.3</v>
      </c>
      <c r="AF10" s="37">
        <f t="shared" ref="AF10" si="5">(P10+Q10+R10)*33%</f>
        <v>159.489</v>
      </c>
      <c r="AG10" s="38">
        <f>AE10+AF10</f>
        <v>393.78899999999999</v>
      </c>
    </row>
    <row r="11" spans="1:33" ht="39.75" customHeight="1" x14ac:dyDescent="0.25">
      <c r="A11" s="15">
        <v>3</v>
      </c>
      <c r="B11" s="16" t="s">
        <v>21</v>
      </c>
      <c r="C11" s="16" t="s">
        <v>6</v>
      </c>
      <c r="D11" s="17" t="s">
        <v>7</v>
      </c>
      <c r="E11" s="16" t="s">
        <v>22</v>
      </c>
      <c r="F11" s="16" t="s">
        <v>23</v>
      </c>
      <c r="G11" s="25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0</v>
      </c>
      <c r="M11" s="24">
        <v>0</v>
      </c>
      <c r="N11" s="24">
        <v>60</v>
      </c>
      <c r="O11" s="28">
        <v>5</v>
      </c>
      <c r="P11" s="25">
        <v>418.5</v>
      </c>
      <c r="Q11" s="24">
        <v>0</v>
      </c>
      <c r="R11" s="24">
        <f t="shared" si="0"/>
        <v>400.5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120</v>
      </c>
      <c r="AB11" s="24">
        <v>360</v>
      </c>
      <c r="AC11" s="43">
        <v>27</v>
      </c>
      <c r="AD11" s="24">
        <v>40.5</v>
      </c>
      <c r="AE11" s="37">
        <f t="shared" si="1"/>
        <v>120.45</v>
      </c>
      <c r="AF11" s="37">
        <f t="shared" si="2"/>
        <v>270.27000000000004</v>
      </c>
      <c r="AG11" s="38">
        <f t="shared" ref="AG11" si="6">AE11+AF11</f>
        <v>390.72</v>
      </c>
    </row>
    <row r="12" spans="1:33" ht="32.25" thickBot="1" x14ac:dyDescent="0.3">
      <c r="A12" s="15">
        <v>4</v>
      </c>
      <c r="B12" s="16" t="s">
        <v>35</v>
      </c>
      <c r="C12" s="16" t="s">
        <v>6</v>
      </c>
      <c r="D12" s="17" t="s">
        <v>7</v>
      </c>
      <c r="E12" s="16" t="s">
        <v>14</v>
      </c>
      <c r="F12" s="16" t="s">
        <v>15</v>
      </c>
      <c r="G12" s="20">
        <v>100</v>
      </c>
      <c r="H12" s="21">
        <v>0</v>
      </c>
      <c r="I12" s="21">
        <v>0</v>
      </c>
      <c r="J12" s="22">
        <v>0</v>
      </c>
      <c r="K12" s="21">
        <v>200</v>
      </c>
      <c r="L12" s="21">
        <v>0</v>
      </c>
      <c r="M12" s="21">
        <v>0</v>
      </c>
      <c r="N12" s="21">
        <v>50</v>
      </c>
      <c r="O12" s="23">
        <v>20</v>
      </c>
      <c r="P12" s="20">
        <f>60*1.5</f>
        <v>90</v>
      </c>
      <c r="Q12" s="21">
        <v>0</v>
      </c>
      <c r="R12" s="23">
        <f>T12+Y12+AB12+AD12</f>
        <v>597</v>
      </c>
      <c r="S12" s="45">
        <v>36</v>
      </c>
      <c r="T12" s="24">
        <f>36*4</f>
        <v>144</v>
      </c>
      <c r="U12" s="24">
        <v>0</v>
      </c>
      <c r="V12" s="43">
        <v>0</v>
      </c>
      <c r="W12" s="24">
        <v>0</v>
      </c>
      <c r="X12" s="43">
        <v>76</v>
      </c>
      <c r="Y12" s="24">
        <f>76*3</f>
        <v>228</v>
      </c>
      <c r="Z12" s="24">
        <v>0</v>
      </c>
      <c r="AA12" s="43">
        <v>8</v>
      </c>
      <c r="AB12" s="24">
        <f>8*3</f>
        <v>24</v>
      </c>
      <c r="AC12" s="43">
        <v>134</v>
      </c>
      <c r="AD12" s="24">
        <f>134*1.5</f>
        <v>201</v>
      </c>
      <c r="AE12" s="40">
        <f>(G12+H12+I12+J12+K12+L12+M12+N12+O12)*33%</f>
        <v>122.10000000000001</v>
      </c>
      <c r="AF12" s="41">
        <f>(597+90)*0.33</f>
        <v>226.71</v>
      </c>
      <c r="AG12" s="42">
        <f t="shared" ref="AG12" si="7">AE12+AF12</f>
        <v>348.81</v>
      </c>
    </row>
    <row r="13" spans="1:33" ht="31.5" x14ac:dyDescent="0.25">
      <c r="A13" s="15">
        <v>5</v>
      </c>
      <c r="B13" s="16" t="s">
        <v>30</v>
      </c>
      <c r="C13" s="16" t="s">
        <v>6</v>
      </c>
      <c r="D13" s="17" t="s">
        <v>7</v>
      </c>
      <c r="E13" s="16" t="s">
        <v>31</v>
      </c>
      <c r="F13" s="16" t="s">
        <v>31</v>
      </c>
      <c r="G13" s="24">
        <v>100</v>
      </c>
      <c r="H13" s="24">
        <v>0</v>
      </c>
      <c r="I13" s="24">
        <v>350</v>
      </c>
      <c r="J13" s="26">
        <v>0</v>
      </c>
      <c r="K13" s="24">
        <v>0</v>
      </c>
      <c r="L13" s="24">
        <v>0</v>
      </c>
      <c r="M13" s="24">
        <v>0</v>
      </c>
      <c r="N13" s="24">
        <v>100</v>
      </c>
      <c r="O13" s="24">
        <v>20</v>
      </c>
      <c r="P13" s="24">
        <v>376.5</v>
      </c>
      <c r="Q13" s="24">
        <v>0</v>
      </c>
      <c r="R13" s="24">
        <f>T13+U13+W13+Y13+Z13+AB13+AD13</f>
        <v>0</v>
      </c>
      <c r="S13" s="43">
        <v>0</v>
      </c>
      <c r="T13" s="24">
        <v>0</v>
      </c>
      <c r="U13" s="24">
        <v>0</v>
      </c>
      <c r="V13" s="43">
        <v>0</v>
      </c>
      <c r="W13" s="24">
        <v>0</v>
      </c>
      <c r="X13" s="43">
        <v>0</v>
      </c>
      <c r="Y13" s="24">
        <v>0</v>
      </c>
      <c r="Z13" s="24">
        <v>0</v>
      </c>
      <c r="AA13" s="43">
        <v>0</v>
      </c>
      <c r="AB13" s="24">
        <v>0</v>
      </c>
      <c r="AC13" s="43">
        <v>0</v>
      </c>
      <c r="AD13" s="24">
        <v>0</v>
      </c>
      <c r="AE13" s="37">
        <f>(G13+H13+I13+J13+K13+L13+M13+N13+O13)*33%</f>
        <v>188.10000000000002</v>
      </c>
      <c r="AF13" s="37">
        <f>(P13+Q13+R13)*33%</f>
        <v>124.245</v>
      </c>
      <c r="AG13" s="37">
        <f>AE13+AF13</f>
        <v>312.34500000000003</v>
      </c>
    </row>
    <row r="14" spans="1:33" ht="31.5" x14ac:dyDescent="0.25">
      <c r="A14" s="15">
        <v>6</v>
      </c>
      <c r="B14" s="16" t="s">
        <v>29</v>
      </c>
      <c r="C14" s="16" t="s">
        <v>6</v>
      </c>
      <c r="D14" s="17" t="s">
        <v>7</v>
      </c>
      <c r="E14" s="16" t="s">
        <v>8</v>
      </c>
      <c r="F14" s="16" t="s">
        <v>8</v>
      </c>
      <c r="G14" s="24">
        <v>100</v>
      </c>
      <c r="H14" s="24">
        <v>30</v>
      </c>
      <c r="I14" s="24">
        <v>0</v>
      </c>
      <c r="J14" s="26">
        <v>0</v>
      </c>
      <c r="K14" s="24">
        <v>200</v>
      </c>
      <c r="L14" s="24">
        <v>50</v>
      </c>
      <c r="M14" s="24">
        <v>0</v>
      </c>
      <c r="N14" s="24">
        <v>60</v>
      </c>
      <c r="O14" s="24">
        <v>15</v>
      </c>
      <c r="P14" s="24">
        <v>208.5</v>
      </c>
      <c r="Q14" s="24">
        <v>25</v>
      </c>
      <c r="R14" s="24">
        <f t="shared" ref="R14:R15" si="8">T14+U14+W14+Y14+Z14+AB14+AD14</f>
        <v>239.7</v>
      </c>
      <c r="S14" s="43">
        <v>0</v>
      </c>
      <c r="T14" s="24">
        <v>0</v>
      </c>
      <c r="U14" s="24">
        <v>0</v>
      </c>
      <c r="V14" s="43">
        <v>0</v>
      </c>
      <c r="W14" s="24">
        <v>0</v>
      </c>
      <c r="X14" s="43">
        <v>94</v>
      </c>
      <c r="Y14" s="24">
        <v>0</v>
      </c>
      <c r="Z14" s="24">
        <v>239.7</v>
      </c>
      <c r="AA14" s="43">
        <v>0</v>
      </c>
      <c r="AB14" s="24">
        <v>0</v>
      </c>
      <c r="AC14" s="43">
        <v>0</v>
      </c>
      <c r="AD14" s="24">
        <v>0</v>
      </c>
      <c r="AE14" s="37">
        <f t="shared" si="1"/>
        <v>150.15</v>
      </c>
      <c r="AF14" s="37">
        <f t="shared" si="2"/>
        <v>156.15600000000001</v>
      </c>
      <c r="AG14" s="37">
        <f t="shared" ref="AG14:AG15" si="9">AE14+AF14</f>
        <v>306.30600000000004</v>
      </c>
    </row>
    <row r="15" spans="1:33" ht="31.5" x14ac:dyDescent="0.25">
      <c r="A15" s="15">
        <v>7</v>
      </c>
      <c r="B15" s="16" t="s">
        <v>34</v>
      </c>
      <c r="C15" s="16" t="s">
        <v>10</v>
      </c>
      <c r="D15" s="17" t="s">
        <v>7</v>
      </c>
      <c r="E15" s="16" t="s">
        <v>8</v>
      </c>
      <c r="F15" s="16" t="s">
        <v>8</v>
      </c>
      <c r="G15" s="24">
        <v>100</v>
      </c>
      <c r="H15" s="24">
        <v>0</v>
      </c>
      <c r="I15" s="24">
        <v>0</v>
      </c>
      <c r="J15" s="26">
        <v>0</v>
      </c>
      <c r="K15" s="24">
        <v>200</v>
      </c>
      <c r="L15" s="24">
        <v>0</v>
      </c>
      <c r="M15" s="24">
        <v>0</v>
      </c>
      <c r="N15" s="24">
        <v>60</v>
      </c>
      <c r="O15" s="24">
        <v>5</v>
      </c>
      <c r="P15" s="24">
        <v>225</v>
      </c>
      <c r="Q15" s="24">
        <v>0</v>
      </c>
      <c r="R15" s="24">
        <f t="shared" si="8"/>
        <v>290.7</v>
      </c>
      <c r="S15" s="43">
        <v>0</v>
      </c>
      <c r="T15" s="24">
        <v>0</v>
      </c>
      <c r="U15" s="24">
        <v>0</v>
      </c>
      <c r="V15" s="43">
        <v>0</v>
      </c>
      <c r="W15" s="24">
        <v>0</v>
      </c>
      <c r="X15" s="43">
        <v>114</v>
      </c>
      <c r="Y15" s="24">
        <v>0</v>
      </c>
      <c r="Z15" s="24">
        <v>290.7</v>
      </c>
      <c r="AA15" s="43">
        <v>0</v>
      </c>
      <c r="AB15" s="24">
        <v>0</v>
      </c>
      <c r="AC15" s="43">
        <v>0</v>
      </c>
      <c r="AD15" s="24">
        <v>0</v>
      </c>
      <c r="AE15" s="37">
        <f t="shared" si="1"/>
        <v>120.45</v>
      </c>
      <c r="AF15" s="37">
        <f t="shared" si="2"/>
        <v>170.18100000000001</v>
      </c>
      <c r="AG15" s="37">
        <f t="shared" si="9"/>
        <v>290.63100000000003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B66E1-CF44-409C-841A-9CBF1DDBFA60}">
  <dimension ref="A1:AG20"/>
  <sheetViews>
    <sheetView view="pageBreakPreview" zoomScaleNormal="100" zoomScaleSheetLayoutView="100" workbookViewId="0">
      <pane ySplit="8" topLeftCell="A9" activePane="bottomLeft" state="frozen"/>
      <selection pane="bottomLeft" activeCell="AD19" sqref="AD19"/>
    </sheetView>
  </sheetViews>
  <sheetFormatPr defaultColWidth="17.28515625" defaultRowHeight="15.75" x14ac:dyDescent="0.25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14" customWidth="1"/>
    <col min="34" max="16384" width="17.28515625" style="1"/>
  </cols>
  <sheetData>
    <row r="1" spans="1:33" x14ac:dyDescent="0.25">
      <c r="A1" s="59" t="s">
        <v>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1"/>
    </row>
    <row r="2" spans="1:33" x14ac:dyDescent="0.25">
      <c r="A2" s="62" t="s">
        <v>43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3"/>
    </row>
    <row r="3" spans="1:33" x14ac:dyDescent="0.25">
      <c r="A3" s="65" t="s">
        <v>56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5"/>
    </row>
    <row r="4" spans="1:33" x14ac:dyDescent="0.25">
      <c r="A4" s="62" t="s">
        <v>42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3"/>
    </row>
    <row r="5" spans="1:33" ht="16.5" thickBot="1" x14ac:dyDescent="0.3">
      <c r="A5" s="68" t="s">
        <v>40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3"/>
    </row>
    <row r="6" spans="1:33" ht="16.5" customHeight="1" thickBot="1" x14ac:dyDescent="0.3">
      <c r="A6" s="2"/>
      <c r="B6" s="3"/>
      <c r="C6" s="3"/>
      <c r="D6" s="3"/>
      <c r="E6" s="3"/>
      <c r="F6" s="3"/>
      <c r="G6" s="54" t="s">
        <v>37</v>
      </c>
      <c r="H6" s="74"/>
      <c r="I6" s="74"/>
      <c r="J6" s="74"/>
      <c r="K6" s="74"/>
      <c r="L6" s="74"/>
      <c r="M6" s="74"/>
      <c r="N6" s="74"/>
      <c r="O6" s="75"/>
      <c r="P6" s="72" t="s">
        <v>38</v>
      </c>
      <c r="Q6" s="87"/>
      <c r="R6" s="87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1"/>
      <c r="AE6" s="4"/>
      <c r="AF6" s="4"/>
      <c r="AG6" s="5"/>
    </row>
    <row r="7" spans="1:33" s="11" customFormat="1" x14ac:dyDescent="0.2">
      <c r="A7" s="6"/>
      <c r="B7" s="7"/>
      <c r="C7" s="7"/>
      <c r="D7" s="7"/>
      <c r="E7" s="7"/>
      <c r="F7" s="8"/>
      <c r="G7" s="54"/>
      <c r="H7" s="74"/>
      <c r="I7" s="74"/>
      <c r="J7" s="74"/>
      <c r="K7" s="74"/>
      <c r="L7" s="74"/>
      <c r="M7" s="74"/>
      <c r="N7" s="74"/>
      <c r="O7" s="75"/>
      <c r="P7" s="9"/>
      <c r="Q7" s="10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7"/>
      <c r="AE7" s="70" t="s">
        <v>39</v>
      </c>
      <c r="AF7" s="78"/>
      <c r="AG7" s="79"/>
    </row>
    <row r="8" spans="1:33" s="13" customFormat="1" ht="277.5" customHeight="1" x14ac:dyDescent="0.2">
      <c r="A8" s="9" t="s">
        <v>49</v>
      </c>
      <c r="B8" s="32" t="s">
        <v>0</v>
      </c>
      <c r="C8" s="32" t="s">
        <v>1</v>
      </c>
      <c r="D8" s="32" t="s">
        <v>2</v>
      </c>
      <c r="E8" s="32" t="s">
        <v>3</v>
      </c>
      <c r="F8" s="33" t="s">
        <v>4</v>
      </c>
      <c r="G8" s="9" t="s">
        <v>57</v>
      </c>
      <c r="H8" s="9" t="s">
        <v>58</v>
      </c>
      <c r="I8" s="9" t="s">
        <v>59</v>
      </c>
      <c r="J8" s="9" t="s">
        <v>60</v>
      </c>
      <c r="K8" s="9" t="s">
        <v>61</v>
      </c>
      <c r="L8" s="9" t="s">
        <v>62</v>
      </c>
      <c r="M8" s="9" t="s">
        <v>63</v>
      </c>
      <c r="N8" s="9" t="s">
        <v>64</v>
      </c>
      <c r="O8" s="9" t="s">
        <v>65</v>
      </c>
      <c r="P8" s="9" t="s">
        <v>66</v>
      </c>
      <c r="Q8" s="9" t="s">
        <v>67</v>
      </c>
      <c r="R8" s="9" t="s">
        <v>68</v>
      </c>
      <c r="S8" s="12" t="s">
        <v>44</v>
      </c>
      <c r="T8" s="29" t="s">
        <v>69</v>
      </c>
      <c r="U8" s="29" t="s">
        <v>70</v>
      </c>
      <c r="V8" s="12" t="s">
        <v>45</v>
      </c>
      <c r="W8" s="29" t="s">
        <v>71</v>
      </c>
      <c r="X8" s="12" t="s">
        <v>47</v>
      </c>
      <c r="Y8" s="29" t="s">
        <v>72</v>
      </c>
      <c r="Z8" s="29" t="s">
        <v>73</v>
      </c>
      <c r="AA8" s="12" t="s">
        <v>48</v>
      </c>
      <c r="AB8" s="29" t="s">
        <v>74</v>
      </c>
      <c r="AC8" s="12" t="s">
        <v>46</v>
      </c>
      <c r="AD8" s="29" t="s">
        <v>75</v>
      </c>
      <c r="AE8" s="34" t="s">
        <v>50</v>
      </c>
      <c r="AF8" s="34" t="s">
        <v>51</v>
      </c>
      <c r="AG8" s="35" t="s">
        <v>36</v>
      </c>
    </row>
    <row r="9" spans="1:33" ht="31.5" x14ac:dyDescent="0.25">
      <c r="A9" s="36">
        <v>1</v>
      </c>
      <c r="B9" s="16" t="s">
        <v>5</v>
      </c>
      <c r="C9" s="16" t="s">
        <v>6</v>
      </c>
      <c r="D9" s="17" t="s">
        <v>7</v>
      </c>
      <c r="E9" s="16" t="s">
        <v>8</v>
      </c>
      <c r="F9" s="19" t="s">
        <v>8</v>
      </c>
      <c r="G9" s="25">
        <v>100</v>
      </c>
      <c r="H9" s="24">
        <v>0</v>
      </c>
      <c r="I9" s="24">
        <v>350</v>
      </c>
      <c r="J9" s="26">
        <v>0</v>
      </c>
      <c r="K9" s="24">
        <v>200</v>
      </c>
      <c r="L9" s="24">
        <v>50</v>
      </c>
      <c r="M9" s="24">
        <v>0</v>
      </c>
      <c r="N9" s="24">
        <v>100</v>
      </c>
      <c r="O9" s="28">
        <v>20</v>
      </c>
      <c r="P9" s="25">
        <v>148.5</v>
      </c>
      <c r="Q9" s="24">
        <v>0</v>
      </c>
      <c r="R9" s="24">
        <f t="shared" ref="R9" si="0">T9+U9+W9+Y9+Z9+AB9+AD9</f>
        <v>400.5</v>
      </c>
      <c r="S9" s="43">
        <v>0</v>
      </c>
      <c r="T9" s="24">
        <v>0</v>
      </c>
      <c r="U9" s="24">
        <v>0</v>
      </c>
      <c r="V9" s="43">
        <v>0</v>
      </c>
      <c r="W9" s="24">
        <v>0</v>
      </c>
      <c r="X9" s="43">
        <v>0</v>
      </c>
      <c r="Y9" s="24">
        <v>0</v>
      </c>
      <c r="Z9" s="24">
        <v>0</v>
      </c>
      <c r="AA9" s="43">
        <v>120</v>
      </c>
      <c r="AB9" s="24">
        <v>360</v>
      </c>
      <c r="AC9" s="43">
        <v>27</v>
      </c>
      <c r="AD9" s="24">
        <v>40.5</v>
      </c>
      <c r="AE9" s="37">
        <f t="shared" ref="AE9:AE14" si="1">(G9+H9+I9+J9+K9+L9+M9+N9+O9)*33%</f>
        <v>270.60000000000002</v>
      </c>
      <c r="AF9" s="37">
        <f t="shared" ref="AF9:AF14" si="2">(P9+Q9+R9)*33%</f>
        <v>181.17000000000002</v>
      </c>
      <c r="AG9" s="38">
        <f>AE9+AF9</f>
        <v>451.77000000000004</v>
      </c>
    </row>
    <row r="10" spans="1:33" ht="31.5" x14ac:dyDescent="0.25">
      <c r="A10" s="36">
        <v>2</v>
      </c>
      <c r="B10" s="16" t="s">
        <v>24</v>
      </c>
      <c r="C10" s="16" t="s">
        <v>6</v>
      </c>
      <c r="D10" s="17" t="s">
        <v>7</v>
      </c>
      <c r="E10" s="16" t="s">
        <v>14</v>
      </c>
      <c r="F10" s="19" t="s">
        <v>20</v>
      </c>
      <c r="G10" s="25">
        <v>100</v>
      </c>
      <c r="H10" s="24">
        <v>0</v>
      </c>
      <c r="I10" s="24">
        <v>350</v>
      </c>
      <c r="J10" s="26">
        <v>0</v>
      </c>
      <c r="K10" s="24">
        <v>150</v>
      </c>
      <c r="L10" s="24">
        <v>0</v>
      </c>
      <c r="M10" s="24">
        <v>0</v>
      </c>
      <c r="N10" s="24">
        <v>50</v>
      </c>
      <c r="O10" s="27">
        <v>0</v>
      </c>
      <c r="P10" s="25">
        <f>64*1.5</f>
        <v>96</v>
      </c>
      <c r="Q10" s="24">
        <v>0</v>
      </c>
      <c r="R10" s="28">
        <f>T10+Y10+AD10</f>
        <v>505.5</v>
      </c>
      <c r="S10" s="44">
        <v>15</v>
      </c>
      <c r="T10" s="24">
        <f>15*4</f>
        <v>60</v>
      </c>
      <c r="U10" s="24">
        <v>0</v>
      </c>
      <c r="V10" s="43">
        <v>0</v>
      </c>
      <c r="W10" s="24">
        <v>0</v>
      </c>
      <c r="X10" s="43">
        <v>105</v>
      </c>
      <c r="Y10" s="24">
        <f>105*3</f>
        <v>315</v>
      </c>
      <c r="Z10" s="24">
        <v>0</v>
      </c>
      <c r="AA10" s="43">
        <v>0</v>
      </c>
      <c r="AB10" s="24">
        <v>0</v>
      </c>
      <c r="AC10" s="43">
        <v>87</v>
      </c>
      <c r="AD10" s="24">
        <f>87*1.5</f>
        <v>130.5</v>
      </c>
      <c r="AE10" s="39">
        <f>(100+350+150+50)*0.33</f>
        <v>214.5</v>
      </c>
      <c r="AF10" s="37">
        <f>(96+505.5)*0.33</f>
        <v>198.495</v>
      </c>
      <c r="AG10" s="38">
        <f t="shared" ref="AG10:AG11" si="3">AE10+AF10</f>
        <v>412.995</v>
      </c>
    </row>
    <row r="11" spans="1:33" ht="39.75" customHeight="1" x14ac:dyDescent="0.25">
      <c r="A11" s="36">
        <v>3</v>
      </c>
      <c r="B11" s="16" t="s">
        <v>21</v>
      </c>
      <c r="C11" s="16" t="s">
        <v>6</v>
      </c>
      <c r="D11" s="17" t="s">
        <v>7</v>
      </c>
      <c r="E11" s="16" t="s">
        <v>22</v>
      </c>
      <c r="F11" s="19" t="s">
        <v>23</v>
      </c>
      <c r="G11" s="25">
        <v>100</v>
      </c>
      <c r="H11" s="24">
        <v>0</v>
      </c>
      <c r="I11" s="24">
        <v>0</v>
      </c>
      <c r="J11" s="26">
        <v>0</v>
      </c>
      <c r="K11" s="24">
        <v>200</v>
      </c>
      <c r="L11" s="24">
        <v>0</v>
      </c>
      <c r="M11" s="24">
        <v>0</v>
      </c>
      <c r="N11" s="24">
        <v>60</v>
      </c>
      <c r="O11" s="28">
        <v>5</v>
      </c>
      <c r="P11" s="25">
        <v>418.5</v>
      </c>
      <c r="Q11" s="24">
        <v>0</v>
      </c>
      <c r="R11" s="24">
        <f t="shared" ref="R11" si="4">T11+U11+W11+Y11+Z11+AB11+AD11</f>
        <v>400.5</v>
      </c>
      <c r="S11" s="43">
        <v>0</v>
      </c>
      <c r="T11" s="24">
        <v>0</v>
      </c>
      <c r="U11" s="24">
        <v>0</v>
      </c>
      <c r="V11" s="43">
        <v>0</v>
      </c>
      <c r="W11" s="24">
        <v>0</v>
      </c>
      <c r="X11" s="43">
        <v>0</v>
      </c>
      <c r="Y11" s="24">
        <v>0</v>
      </c>
      <c r="Z11" s="24">
        <v>0</v>
      </c>
      <c r="AA11" s="43">
        <v>120</v>
      </c>
      <c r="AB11" s="24">
        <v>360</v>
      </c>
      <c r="AC11" s="43">
        <v>27</v>
      </c>
      <c r="AD11" s="24">
        <v>40.5</v>
      </c>
      <c r="AE11" s="37">
        <f t="shared" ref="AE11" si="5">(G11+H11+I11+J11+K11+L11+M11+N11+O11)*33%</f>
        <v>120.45</v>
      </c>
      <c r="AF11" s="37">
        <f t="shared" ref="AF11" si="6">(P11+Q11+R11)*33%</f>
        <v>270.27000000000004</v>
      </c>
      <c r="AG11" s="38">
        <f t="shared" si="3"/>
        <v>390.72</v>
      </c>
    </row>
    <row r="12" spans="1:33" ht="31.5" x14ac:dyDescent="0.25">
      <c r="A12" s="36">
        <v>4</v>
      </c>
      <c r="B12" s="16" t="s">
        <v>28</v>
      </c>
      <c r="C12" s="16" t="s">
        <v>6</v>
      </c>
      <c r="D12" s="17" t="s">
        <v>7</v>
      </c>
      <c r="E12" s="16" t="s">
        <v>8</v>
      </c>
      <c r="F12" s="19" t="s">
        <v>8</v>
      </c>
      <c r="G12" s="25">
        <v>100</v>
      </c>
      <c r="H12" s="24">
        <v>0</v>
      </c>
      <c r="I12" s="24">
        <v>350</v>
      </c>
      <c r="J12" s="26">
        <v>0</v>
      </c>
      <c r="K12" s="24">
        <v>200</v>
      </c>
      <c r="L12" s="24">
        <v>50</v>
      </c>
      <c r="M12" s="24">
        <v>0</v>
      </c>
      <c r="N12" s="24">
        <v>50</v>
      </c>
      <c r="O12" s="28">
        <v>20</v>
      </c>
      <c r="P12" s="25">
        <v>246</v>
      </c>
      <c r="Q12" s="24">
        <v>59</v>
      </c>
      <c r="R12" s="24">
        <f t="shared" ref="R12:R18" si="7">T12+U12+W12+Y12+Z12+AB12+AD12</f>
        <v>35.700000000000003</v>
      </c>
      <c r="S12" s="43">
        <v>0</v>
      </c>
      <c r="T12" s="24">
        <v>0</v>
      </c>
      <c r="U12" s="24">
        <v>0</v>
      </c>
      <c r="V12" s="43">
        <v>0</v>
      </c>
      <c r="W12" s="24">
        <v>0</v>
      </c>
      <c r="X12" s="43">
        <v>14</v>
      </c>
      <c r="Y12" s="24">
        <v>0</v>
      </c>
      <c r="Z12" s="24">
        <v>35.700000000000003</v>
      </c>
      <c r="AA12" s="43">
        <v>0</v>
      </c>
      <c r="AB12" s="24">
        <v>0</v>
      </c>
      <c r="AC12" s="43">
        <v>0</v>
      </c>
      <c r="AD12" s="24">
        <v>0</v>
      </c>
      <c r="AE12" s="37">
        <f>(G12+H12+I12+J12+K12+L12+M12+N12+O12)*33%</f>
        <v>254.10000000000002</v>
      </c>
      <c r="AF12" s="37">
        <f>(P12+Q12+R12)*33%</f>
        <v>112.431</v>
      </c>
      <c r="AG12" s="38">
        <f>AE12+AF12</f>
        <v>366.53100000000001</v>
      </c>
    </row>
    <row r="13" spans="1:33" ht="32.25" thickBot="1" x14ac:dyDescent="0.3">
      <c r="A13" s="36">
        <v>5</v>
      </c>
      <c r="B13" s="16" t="s">
        <v>35</v>
      </c>
      <c r="C13" s="16" t="s">
        <v>6</v>
      </c>
      <c r="D13" s="17" t="s">
        <v>7</v>
      </c>
      <c r="E13" s="16" t="s">
        <v>14</v>
      </c>
      <c r="F13" s="16" t="s">
        <v>15</v>
      </c>
      <c r="G13" s="20">
        <v>100</v>
      </c>
      <c r="H13" s="21">
        <v>0</v>
      </c>
      <c r="I13" s="21">
        <v>0</v>
      </c>
      <c r="J13" s="22">
        <v>0</v>
      </c>
      <c r="K13" s="21">
        <v>200</v>
      </c>
      <c r="L13" s="21">
        <v>0</v>
      </c>
      <c r="M13" s="21">
        <v>0</v>
      </c>
      <c r="N13" s="21">
        <v>50</v>
      </c>
      <c r="O13" s="23">
        <v>20</v>
      </c>
      <c r="P13" s="20">
        <f>60*1.5</f>
        <v>90</v>
      </c>
      <c r="Q13" s="21">
        <v>0</v>
      </c>
      <c r="R13" s="23">
        <f>T13+Y13+AB13+AD13</f>
        <v>597</v>
      </c>
      <c r="S13" s="45">
        <v>36</v>
      </c>
      <c r="T13" s="24">
        <f>36*4</f>
        <v>144</v>
      </c>
      <c r="U13" s="24">
        <v>0</v>
      </c>
      <c r="V13" s="43">
        <v>0</v>
      </c>
      <c r="W13" s="24">
        <v>0</v>
      </c>
      <c r="X13" s="43">
        <v>76</v>
      </c>
      <c r="Y13" s="24">
        <f>76*3</f>
        <v>228</v>
      </c>
      <c r="Z13" s="24">
        <v>0</v>
      </c>
      <c r="AA13" s="43">
        <v>8</v>
      </c>
      <c r="AB13" s="24">
        <f>8*3</f>
        <v>24</v>
      </c>
      <c r="AC13" s="43">
        <v>134</v>
      </c>
      <c r="AD13" s="24">
        <f>134*1.5</f>
        <v>201</v>
      </c>
      <c r="AE13" s="40">
        <f>(G13+H13+I13+J13+K13+L13+M13+N13+O13)*33%</f>
        <v>122.10000000000001</v>
      </c>
      <c r="AF13" s="41">
        <f>(597+90)*0.33</f>
        <v>226.71</v>
      </c>
      <c r="AG13" s="42">
        <f t="shared" ref="AG13" si="8">AE13+AF13</f>
        <v>348.81</v>
      </c>
    </row>
    <row r="14" spans="1:33" ht="47.25" x14ac:dyDescent="0.25">
      <c r="A14" s="36">
        <v>6</v>
      </c>
      <c r="B14" s="16" t="s">
        <v>18</v>
      </c>
      <c r="C14" s="16" t="s">
        <v>10</v>
      </c>
      <c r="D14" s="17" t="s">
        <v>7</v>
      </c>
      <c r="E14" s="16" t="s">
        <v>16</v>
      </c>
      <c r="F14" s="19" t="s">
        <v>17</v>
      </c>
      <c r="G14" s="25">
        <v>100</v>
      </c>
      <c r="H14" s="24">
        <v>0</v>
      </c>
      <c r="I14" s="24">
        <v>0</v>
      </c>
      <c r="J14" s="26">
        <v>0</v>
      </c>
      <c r="K14" s="24">
        <v>200</v>
      </c>
      <c r="L14" s="24">
        <v>0</v>
      </c>
      <c r="M14" s="24">
        <v>0</v>
      </c>
      <c r="N14" s="24">
        <v>50</v>
      </c>
      <c r="O14" s="28">
        <v>20</v>
      </c>
      <c r="P14" s="25">
        <v>241.5</v>
      </c>
      <c r="Q14" s="24">
        <v>0</v>
      </c>
      <c r="R14" s="24">
        <f t="shared" si="7"/>
        <v>397.5</v>
      </c>
      <c r="S14" s="43">
        <v>0</v>
      </c>
      <c r="T14" s="24">
        <v>0</v>
      </c>
      <c r="U14" s="24">
        <v>0</v>
      </c>
      <c r="V14" s="43">
        <v>0</v>
      </c>
      <c r="W14" s="24">
        <v>0</v>
      </c>
      <c r="X14" s="43">
        <v>0</v>
      </c>
      <c r="Y14" s="24">
        <v>0</v>
      </c>
      <c r="Z14" s="24">
        <v>0</v>
      </c>
      <c r="AA14" s="43">
        <v>120</v>
      </c>
      <c r="AB14" s="24">
        <v>360</v>
      </c>
      <c r="AC14" s="43">
        <v>25</v>
      </c>
      <c r="AD14" s="24">
        <v>37.5</v>
      </c>
      <c r="AE14" s="37">
        <f t="shared" si="1"/>
        <v>122.10000000000001</v>
      </c>
      <c r="AF14" s="37">
        <f t="shared" si="2"/>
        <v>210.87</v>
      </c>
      <c r="AG14" s="38">
        <f t="shared" ref="AG14" si="9">AE14+AF14</f>
        <v>332.97</v>
      </c>
    </row>
    <row r="15" spans="1:33" ht="31.5" x14ac:dyDescent="0.25">
      <c r="A15" s="36">
        <v>7</v>
      </c>
      <c r="B15" s="16" t="s">
        <v>30</v>
      </c>
      <c r="C15" s="16" t="s">
        <v>6</v>
      </c>
      <c r="D15" s="17" t="s">
        <v>7</v>
      </c>
      <c r="E15" s="16" t="s">
        <v>31</v>
      </c>
      <c r="F15" s="16" t="s">
        <v>31</v>
      </c>
      <c r="G15" s="24">
        <v>100</v>
      </c>
      <c r="H15" s="24">
        <v>0</v>
      </c>
      <c r="I15" s="24">
        <v>350</v>
      </c>
      <c r="J15" s="26">
        <v>0</v>
      </c>
      <c r="K15" s="24">
        <v>0</v>
      </c>
      <c r="L15" s="24">
        <v>0</v>
      </c>
      <c r="M15" s="24">
        <v>0</v>
      </c>
      <c r="N15" s="24">
        <v>100</v>
      </c>
      <c r="O15" s="24">
        <v>20</v>
      </c>
      <c r="P15" s="24">
        <v>376.5</v>
      </c>
      <c r="Q15" s="24">
        <v>0</v>
      </c>
      <c r="R15" s="24">
        <f t="shared" si="7"/>
        <v>0</v>
      </c>
      <c r="S15" s="43">
        <v>0</v>
      </c>
      <c r="T15" s="24">
        <v>0</v>
      </c>
      <c r="U15" s="24">
        <v>0</v>
      </c>
      <c r="V15" s="43">
        <v>0</v>
      </c>
      <c r="W15" s="24">
        <v>0</v>
      </c>
      <c r="X15" s="43">
        <v>0</v>
      </c>
      <c r="Y15" s="24">
        <v>0</v>
      </c>
      <c r="Z15" s="24">
        <v>0</v>
      </c>
      <c r="AA15" s="43">
        <v>0</v>
      </c>
      <c r="AB15" s="24">
        <v>0</v>
      </c>
      <c r="AC15" s="43">
        <v>0</v>
      </c>
      <c r="AD15" s="24">
        <v>0</v>
      </c>
      <c r="AE15" s="37">
        <f>(G15+H15+I15+J15+K15+L15+M15+N15+O15)*33%</f>
        <v>188.10000000000002</v>
      </c>
      <c r="AF15" s="37">
        <f>(P15+Q15+R15)*33%</f>
        <v>124.245</v>
      </c>
      <c r="AG15" s="37">
        <f>AE15+AF15</f>
        <v>312.34500000000003</v>
      </c>
    </row>
    <row r="16" spans="1:33" ht="31.5" x14ac:dyDescent="0.25">
      <c r="A16" s="36">
        <v>8</v>
      </c>
      <c r="B16" s="16" t="s">
        <v>29</v>
      </c>
      <c r="C16" s="16" t="s">
        <v>6</v>
      </c>
      <c r="D16" s="17" t="s">
        <v>7</v>
      </c>
      <c r="E16" s="16" t="s">
        <v>8</v>
      </c>
      <c r="F16" s="19" t="s">
        <v>8</v>
      </c>
      <c r="G16" s="25">
        <v>100</v>
      </c>
      <c r="H16" s="24">
        <v>30</v>
      </c>
      <c r="I16" s="24">
        <v>0</v>
      </c>
      <c r="J16" s="26">
        <v>0</v>
      </c>
      <c r="K16" s="24">
        <v>200</v>
      </c>
      <c r="L16" s="24">
        <v>50</v>
      </c>
      <c r="M16" s="24">
        <v>0</v>
      </c>
      <c r="N16" s="24">
        <v>60</v>
      </c>
      <c r="O16" s="28">
        <v>15</v>
      </c>
      <c r="P16" s="25">
        <v>208.5</v>
      </c>
      <c r="Q16" s="24">
        <v>25</v>
      </c>
      <c r="R16" s="24">
        <f t="shared" si="7"/>
        <v>239.7</v>
      </c>
      <c r="S16" s="43">
        <v>0</v>
      </c>
      <c r="T16" s="24">
        <v>0</v>
      </c>
      <c r="U16" s="24">
        <v>0</v>
      </c>
      <c r="V16" s="43">
        <v>0</v>
      </c>
      <c r="W16" s="24">
        <v>0</v>
      </c>
      <c r="X16" s="43">
        <v>94</v>
      </c>
      <c r="Y16" s="24">
        <v>0</v>
      </c>
      <c r="Z16" s="24">
        <v>239.7</v>
      </c>
      <c r="AA16" s="43">
        <v>0</v>
      </c>
      <c r="AB16" s="24">
        <v>0</v>
      </c>
      <c r="AC16" s="43">
        <v>0</v>
      </c>
      <c r="AD16" s="24">
        <v>0</v>
      </c>
      <c r="AE16" s="37">
        <f>(G16+H16+I16+J16+K16+L16+M16+N16+O16)*33%</f>
        <v>150.15</v>
      </c>
      <c r="AF16" s="37">
        <f>(P16+Q16+R16)*33%</f>
        <v>156.15600000000001</v>
      </c>
      <c r="AG16" s="38">
        <f>AE16+AF16</f>
        <v>306.30600000000004</v>
      </c>
    </row>
    <row r="17" spans="1:33" ht="31.5" x14ac:dyDescent="0.25">
      <c r="A17" s="36">
        <v>9</v>
      </c>
      <c r="B17" s="16" t="s">
        <v>27</v>
      </c>
      <c r="C17" s="16" t="s">
        <v>6</v>
      </c>
      <c r="D17" s="17" t="s">
        <v>7</v>
      </c>
      <c r="E17" s="16" t="s">
        <v>8</v>
      </c>
      <c r="F17" s="19" t="s">
        <v>8</v>
      </c>
      <c r="G17" s="25">
        <v>100</v>
      </c>
      <c r="H17" s="24">
        <v>0</v>
      </c>
      <c r="I17" s="24">
        <v>350</v>
      </c>
      <c r="J17" s="26">
        <v>0</v>
      </c>
      <c r="K17" s="24">
        <v>0</v>
      </c>
      <c r="L17" s="24">
        <v>0</v>
      </c>
      <c r="M17" s="24">
        <v>0</v>
      </c>
      <c r="N17" s="24">
        <v>30</v>
      </c>
      <c r="O17" s="28">
        <v>10</v>
      </c>
      <c r="P17" s="25">
        <v>261</v>
      </c>
      <c r="Q17" s="24">
        <v>84</v>
      </c>
      <c r="R17" s="24">
        <f t="shared" si="7"/>
        <v>63.75</v>
      </c>
      <c r="S17" s="43">
        <v>0</v>
      </c>
      <c r="T17" s="24">
        <v>0</v>
      </c>
      <c r="U17" s="24">
        <v>0</v>
      </c>
      <c r="V17" s="43">
        <v>0</v>
      </c>
      <c r="W17" s="24">
        <v>0</v>
      </c>
      <c r="X17" s="43">
        <v>25</v>
      </c>
      <c r="Y17" s="24">
        <v>0</v>
      </c>
      <c r="Z17" s="24">
        <v>63.75</v>
      </c>
      <c r="AA17" s="43">
        <v>0</v>
      </c>
      <c r="AB17" s="24">
        <v>0</v>
      </c>
      <c r="AC17" s="43">
        <v>0</v>
      </c>
      <c r="AD17" s="24">
        <v>0</v>
      </c>
      <c r="AE17" s="37">
        <f>(G17+H17+I17+J17+K17+L17+M17+N17+O17)*33%</f>
        <v>161.70000000000002</v>
      </c>
      <c r="AF17" s="37">
        <f>(P17+Q17+R17)*33%</f>
        <v>134.88750000000002</v>
      </c>
      <c r="AG17" s="38">
        <f>AE17+AF17</f>
        <v>296.58750000000003</v>
      </c>
    </row>
    <row r="18" spans="1:33" ht="31.5" x14ac:dyDescent="0.25">
      <c r="A18" s="36">
        <v>10</v>
      </c>
      <c r="B18" s="16" t="s">
        <v>33</v>
      </c>
      <c r="C18" s="16" t="s">
        <v>10</v>
      </c>
      <c r="D18" s="17" t="s">
        <v>7</v>
      </c>
      <c r="E18" s="16" t="s">
        <v>14</v>
      </c>
      <c r="F18" s="19" t="s">
        <v>20</v>
      </c>
      <c r="G18" s="25">
        <v>100</v>
      </c>
      <c r="H18" s="24">
        <v>0</v>
      </c>
      <c r="I18" s="24">
        <v>0</v>
      </c>
      <c r="J18" s="26">
        <v>0</v>
      </c>
      <c r="K18" s="24">
        <v>200</v>
      </c>
      <c r="L18" s="24">
        <v>50</v>
      </c>
      <c r="M18" s="24">
        <v>0</v>
      </c>
      <c r="N18" s="24">
        <v>60</v>
      </c>
      <c r="O18" s="28">
        <v>20</v>
      </c>
      <c r="P18" s="25">
        <v>315</v>
      </c>
      <c r="Q18" s="24">
        <v>44</v>
      </c>
      <c r="R18" s="24">
        <f t="shared" si="7"/>
        <v>0</v>
      </c>
      <c r="S18" s="43">
        <v>0</v>
      </c>
      <c r="T18" s="24">
        <v>0</v>
      </c>
      <c r="U18" s="24">
        <v>0</v>
      </c>
      <c r="V18" s="43">
        <v>0</v>
      </c>
      <c r="W18" s="24">
        <v>0</v>
      </c>
      <c r="X18" s="43">
        <v>0</v>
      </c>
      <c r="Y18" s="24">
        <v>0</v>
      </c>
      <c r="Z18" s="24">
        <v>0</v>
      </c>
      <c r="AA18" s="43">
        <v>0</v>
      </c>
      <c r="AB18" s="24">
        <v>0</v>
      </c>
      <c r="AC18" s="43">
        <v>0</v>
      </c>
      <c r="AD18" s="24">
        <v>0</v>
      </c>
      <c r="AE18" s="37">
        <f t="shared" ref="AE18" si="10">(G18+H18+I18+J18+K18+L18+M18+N18+O18)*33%</f>
        <v>141.9</v>
      </c>
      <c r="AF18" s="37">
        <f t="shared" ref="AF18" si="11">(P18+Q18+R18)*33%</f>
        <v>118.47</v>
      </c>
      <c r="AG18" s="38">
        <f t="shared" ref="AG18" si="12">AE18+AF18</f>
        <v>260.37</v>
      </c>
    </row>
    <row r="19" spans="1:33" ht="31.5" x14ac:dyDescent="0.25">
      <c r="A19" s="36">
        <v>11</v>
      </c>
      <c r="B19" s="16" t="s">
        <v>26</v>
      </c>
      <c r="C19" s="16" t="s">
        <v>6</v>
      </c>
      <c r="D19" s="17" t="s">
        <v>7</v>
      </c>
      <c r="E19" s="16" t="s">
        <v>14</v>
      </c>
      <c r="F19" s="19" t="s">
        <v>20</v>
      </c>
      <c r="G19" s="25">
        <v>100</v>
      </c>
      <c r="H19" s="24">
        <v>0</v>
      </c>
      <c r="I19" s="24">
        <v>0</v>
      </c>
      <c r="J19" s="26">
        <v>0</v>
      </c>
      <c r="K19" s="24">
        <v>200</v>
      </c>
      <c r="L19" s="24">
        <v>50</v>
      </c>
      <c r="M19" s="24">
        <v>0</v>
      </c>
      <c r="N19" s="24">
        <v>10</v>
      </c>
      <c r="O19" s="28">
        <v>0</v>
      </c>
      <c r="P19" s="25">
        <v>409.5</v>
      </c>
      <c r="Q19" s="24">
        <v>0</v>
      </c>
      <c r="R19" s="24">
        <f>T19+U19+W19+Y19+Z19+AB19+AD19</f>
        <v>0</v>
      </c>
      <c r="S19" s="43">
        <v>0</v>
      </c>
      <c r="T19" s="24">
        <v>0</v>
      </c>
      <c r="U19" s="24">
        <v>0</v>
      </c>
      <c r="V19" s="43">
        <v>0</v>
      </c>
      <c r="W19" s="24">
        <v>0</v>
      </c>
      <c r="X19" s="43">
        <v>0</v>
      </c>
      <c r="Y19" s="24">
        <v>0</v>
      </c>
      <c r="Z19" s="24">
        <v>0</v>
      </c>
      <c r="AA19" s="43">
        <v>0</v>
      </c>
      <c r="AB19" s="24">
        <v>0</v>
      </c>
      <c r="AC19" s="43">
        <v>0</v>
      </c>
      <c r="AD19" s="24">
        <v>0</v>
      </c>
      <c r="AE19" s="37">
        <f>(G19+H19+I19+J19+K19+L19+M19+N19+O19)*33%</f>
        <v>118.80000000000001</v>
      </c>
      <c r="AF19" s="37">
        <f>(P19+Q19+R19)*33%</f>
        <v>135.13500000000002</v>
      </c>
      <c r="AG19" s="38">
        <f>AE19+AF19</f>
        <v>253.93500000000003</v>
      </c>
    </row>
    <row r="20" spans="1:33" ht="31.5" x14ac:dyDescent="0.25">
      <c r="A20" s="36">
        <v>12</v>
      </c>
      <c r="B20" s="16" t="s">
        <v>25</v>
      </c>
      <c r="C20" s="16" t="s">
        <v>10</v>
      </c>
      <c r="D20" s="17" t="s">
        <v>7</v>
      </c>
      <c r="E20" s="16" t="s">
        <v>14</v>
      </c>
      <c r="F20" s="19" t="s">
        <v>20</v>
      </c>
      <c r="G20" s="25">
        <v>100</v>
      </c>
      <c r="H20" s="24">
        <v>0</v>
      </c>
      <c r="I20" s="24">
        <v>0</v>
      </c>
      <c r="J20" s="26">
        <v>0</v>
      </c>
      <c r="K20" s="24">
        <v>200</v>
      </c>
      <c r="L20" s="24">
        <v>50</v>
      </c>
      <c r="M20" s="24">
        <v>0</v>
      </c>
      <c r="N20" s="24">
        <v>10</v>
      </c>
      <c r="O20" s="28">
        <v>20</v>
      </c>
      <c r="P20" s="25">
        <v>276</v>
      </c>
      <c r="Q20" s="24">
        <v>0</v>
      </c>
      <c r="R20" s="24">
        <f>T20+U20+W20+Y20+Z20+AB20+AD20</f>
        <v>0</v>
      </c>
      <c r="S20" s="43">
        <v>0</v>
      </c>
      <c r="T20" s="24">
        <v>0</v>
      </c>
      <c r="U20" s="24">
        <v>0</v>
      </c>
      <c r="V20" s="43">
        <v>0</v>
      </c>
      <c r="W20" s="24">
        <v>0</v>
      </c>
      <c r="X20" s="43">
        <v>0</v>
      </c>
      <c r="Y20" s="24">
        <v>0</v>
      </c>
      <c r="Z20" s="24">
        <v>0</v>
      </c>
      <c r="AA20" s="43">
        <v>0</v>
      </c>
      <c r="AB20" s="24">
        <v>0</v>
      </c>
      <c r="AC20" s="43">
        <v>0</v>
      </c>
      <c r="AD20" s="24">
        <v>0</v>
      </c>
      <c r="AE20" s="37">
        <f>(G20+H20+I20+J20+K20+L20+M20+N20+O20)*33%</f>
        <v>125.4</v>
      </c>
      <c r="AF20" s="37">
        <f>(P20+Q20+R20)*33%</f>
        <v>91.08</v>
      </c>
      <c r="AG20" s="38">
        <f>AE20+AF20</f>
        <v>216.48000000000002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3622047244094491" right="0.23622047244094491" top="0.74803149606299213" bottom="0.74803149606299213" header="0.31496062992125984" footer="0.31496062992125984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10</vt:i4>
      </vt:variant>
    </vt:vector>
  </HeadingPairs>
  <TitlesOfParts>
    <vt:vector size="15" baseType="lpstr">
      <vt:lpstr>ΤΚΡ&amp;ΑΛΙΕΥΜΑΤΩΝ</vt:lpstr>
      <vt:lpstr>ΤΓΑΜΛΤΖΩΙΚΗΣ</vt:lpstr>
      <vt:lpstr>ΤΤΦΥΤΙΚΗΣ</vt:lpstr>
      <vt:lpstr>ΤΠΑΣΦΑΛΕΙΑΣ</vt:lpstr>
      <vt:lpstr>ΤΠΑΞΙΟΛΕΛΕΓΧΩΝ</vt:lpstr>
      <vt:lpstr>ΤΓΑΜΛΤΖΩΙΚΗΣ!Print_Area</vt:lpstr>
      <vt:lpstr>'ΤΚΡ&amp;ΑΛΙΕΥΜΑΤΩΝ'!Print_Area</vt:lpstr>
      <vt:lpstr>ΤΠΑΞΙΟΛΕΛΕΓΧΩΝ!Print_Area</vt:lpstr>
      <vt:lpstr>ΤΠΑΣΦΑΛΕΙΑΣ!Print_Area</vt:lpstr>
      <vt:lpstr>ΤΤΦΥΤΙΚΗΣ!Print_Area</vt:lpstr>
      <vt:lpstr>ΤΓΑΜΛΤΖΩΙΚΗΣ!Print_Titles</vt:lpstr>
      <vt:lpstr>'ΤΚΡ&amp;ΑΛΙΕΥΜΑΤΩΝ'!Print_Titles</vt:lpstr>
      <vt:lpstr>ΤΠΑΞΙΟΛΕΛΕΓΧΩΝ!Print_Titles</vt:lpstr>
      <vt:lpstr>ΤΠΑΣΦΑΛΕΙΑΣ!Print_Titles</vt:lpstr>
      <vt:lpstr>ΤΤΦΥΤΙΚΗΣ!Print_Titles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misthodosia</dc:creator>
  <cp:lastModifiedBy>misthodosia</cp:lastModifiedBy>
  <cp:lastPrinted>2024-04-17T08:08:11Z</cp:lastPrinted>
  <dcterms:created xsi:type="dcterms:W3CDTF">2024-04-22T09:33:52Z</dcterms:created>
  <dcterms:modified xsi:type="dcterms:W3CDTF">2024-11-14T10:13:19Z</dcterms:modified>
</cp:coreProperties>
</file>